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S:\Agriculture\Farm Bills\Agriculture Improvement Act of 2018\"/>
    </mc:Choice>
  </mc:AlternateContent>
  <xr:revisionPtr revIDLastSave="0" documentId="8_{6A3FB174-4D55-4B6E-B1E3-1DE83E42702A}" xr6:coauthVersionLast="47" xr6:coauthVersionMax="47" xr10:uidLastSave="{00000000-0000-0000-0000-000000000000}"/>
  <bookViews>
    <workbookView xWindow="-120" yWindow="-120" windowWidth="25440" windowHeight="15270" xr2:uid="{00000000-000D-0000-FFFF-FFFF00000000}"/>
  </bookViews>
  <sheets>
    <sheet name="Grower Information" sheetId="30" r:id="rId1"/>
    <sheet name="PLC" sheetId="17" r:id="rId2"/>
    <sheet name="ARC County 2024" sheetId="33" r:id="rId3"/>
    <sheet name="ARC County 2025" sheetId="34" r:id="rId4"/>
    <sheet name="Summary" sheetId="29" r:id="rId5"/>
    <sheet name="CA County Rice Yields" sheetId="12" r:id="rId6"/>
    <sheet name="M-S Rice Prices" sheetId="26" r:id="rId7"/>
    <sheet name="Olympic Averages" sheetId="32" r:id="rId8"/>
    <sheet name="Reference Prices" sheetId="2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34" l="1"/>
  <c r="J5" i="34" s="1"/>
  <c r="J6" i="34" s="1"/>
  <c r="J7" i="34" s="1"/>
  <c r="J8" i="34" s="1"/>
  <c r="J9" i="34" s="1"/>
  <c r="J10" i="34" s="1"/>
  <c r="J11" i="34" s="1"/>
  <c r="B3" i="29"/>
  <c r="J4" i="33"/>
  <c r="K4" i="33"/>
  <c r="K4" i="34"/>
  <c r="K5" i="34" s="1"/>
  <c r="K6" i="34" s="1"/>
  <c r="K7" i="34" s="1"/>
  <c r="K8" i="34" s="1"/>
  <c r="K9" i="34" s="1"/>
  <c r="K10" i="34" s="1"/>
  <c r="K11" i="34" s="1"/>
  <c r="AA14" i="32"/>
  <c r="N7" i="26"/>
  <c r="O14" i="34"/>
  <c r="P14" i="34" s="1"/>
  <c r="P13" i="34"/>
  <c r="S20" i="26" l="1"/>
  <c r="J4" i="17"/>
  <c r="I4" i="17"/>
  <c r="H4" i="17"/>
  <c r="G4" i="17"/>
  <c r="D4" i="33"/>
  <c r="B12" i="29"/>
  <c r="D3" i="29"/>
  <c r="D4" i="29"/>
  <c r="C11" i="34"/>
  <c r="C10" i="34"/>
  <c r="C9" i="34"/>
  <c r="C8" i="34"/>
  <c r="C7" i="34"/>
  <c r="C6" i="34"/>
  <c r="C5" i="34"/>
  <c r="C4" i="34"/>
  <c r="I11" i="34"/>
  <c r="H11" i="34"/>
  <c r="I10" i="34"/>
  <c r="H10" i="34"/>
  <c r="L10" i="34" s="1"/>
  <c r="N10" i="34" s="1"/>
  <c r="I9" i="34"/>
  <c r="H9" i="34"/>
  <c r="L9" i="34" s="1"/>
  <c r="N9" i="34" s="1"/>
  <c r="I8" i="34"/>
  <c r="H8" i="34"/>
  <c r="I7" i="34"/>
  <c r="H7" i="34"/>
  <c r="I6" i="34"/>
  <c r="H6" i="34"/>
  <c r="I5" i="34"/>
  <c r="H5" i="34"/>
  <c r="L5" i="34" s="1"/>
  <c r="N5" i="34" s="1"/>
  <c r="I4" i="34"/>
  <c r="H4" i="34"/>
  <c r="P13" i="33"/>
  <c r="O14" i="33"/>
  <c r="P14" i="33" s="1"/>
  <c r="K11" i="33"/>
  <c r="J11" i="33"/>
  <c r="K10" i="33"/>
  <c r="J10" i="33"/>
  <c r="K9" i="33"/>
  <c r="M9" i="33" s="1"/>
  <c r="J9" i="33"/>
  <c r="K8" i="33"/>
  <c r="J8" i="33"/>
  <c r="K7" i="33"/>
  <c r="J7" i="33"/>
  <c r="K6" i="33"/>
  <c r="J6" i="33"/>
  <c r="K5" i="33"/>
  <c r="J5" i="33"/>
  <c r="I11" i="33"/>
  <c r="H11" i="33"/>
  <c r="H10" i="33"/>
  <c r="I10" i="33"/>
  <c r="I9" i="33"/>
  <c r="H9" i="33"/>
  <c r="I8" i="33"/>
  <c r="H8" i="33"/>
  <c r="I7" i="33"/>
  <c r="H7" i="33"/>
  <c r="I6" i="33"/>
  <c r="H6" i="33"/>
  <c r="I5" i="33"/>
  <c r="H5" i="33"/>
  <c r="I4" i="33"/>
  <c r="H4" i="33"/>
  <c r="L4" i="34" l="1"/>
  <c r="N4" i="34" s="1"/>
  <c r="L10" i="33"/>
  <c r="L11" i="33"/>
  <c r="M4" i="34"/>
  <c r="O4" i="34" s="1"/>
  <c r="M9" i="34"/>
  <c r="O9" i="34" s="1"/>
  <c r="L8" i="34"/>
  <c r="N8" i="34" s="1"/>
  <c r="M7" i="33"/>
  <c r="M8" i="34"/>
  <c r="O8" i="34" s="1"/>
  <c r="M5" i="34"/>
  <c r="O5" i="34" s="1"/>
  <c r="L6" i="34"/>
  <c r="N6" i="34" s="1"/>
  <c r="L11" i="34"/>
  <c r="N11" i="34" s="1"/>
  <c r="M10" i="34"/>
  <c r="O10" i="34" s="1"/>
  <c r="L7" i="34"/>
  <c r="N7" i="34" s="1"/>
  <c r="M6" i="34"/>
  <c r="O6" i="34" s="1"/>
  <c r="M7" i="34"/>
  <c r="O7" i="34" s="1"/>
  <c r="M11" i="34"/>
  <c r="O11" i="34" s="1"/>
  <c r="M11" i="33"/>
  <c r="L9" i="33"/>
  <c r="L5" i="33"/>
  <c r="M5" i="33"/>
  <c r="L6" i="33"/>
  <c r="M6" i="33"/>
  <c r="L7" i="33"/>
  <c r="L8" i="33"/>
  <c r="M8" i="33"/>
  <c r="M10" i="33"/>
  <c r="L4" i="33" l="1"/>
  <c r="N4" i="33" s="1"/>
  <c r="Q4" i="33" s="1"/>
  <c r="M4" i="33"/>
  <c r="O4" i="33" s="1"/>
  <c r="D5" i="33"/>
  <c r="D6" i="33" s="1"/>
  <c r="D7" i="33" s="1"/>
  <c r="D8" i="33" s="1"/>
  <c r="D9" i="33" s="1"/>
  <c r="D10" i="33" s="1"/>
  <c r="G5" i="17"/>
  <c r="H5" i="17"/>
  <c r="I5" i="17" s="1"/>
  <c r="M6" i="26"/>
  <c r="C11" i="33"/>
  <c r="C10" i="33"/>
  <c r="C9" i="33"/>
  <c r="C8" i="33"/>
  <c r="C6" i="33"/>
  <c r="C5" i="33"/>
  <c r="C4" i="33"/>
  <c r="E4" i="33" s="1"/>
  <c r="G4" i="33" s="1"/>
  <c r="P4" i="33" s="1"/>
  <c r="R19" i="26"/>
  <c r="Q18" i="26"/>
  <c r="D12" i="29"/>
  <c r="B13" i="29"/>
  <c r="B4" i="29"/>
  <c r="J8" i="17"/>
  <c r="I8" i="17"/>
  <c r="J6" i="17"/>
  <c r="I6" i="17"/>
  <c r="H6" i="17"/>
  <c r="I33" i="12"/>
  <c r="I31" i="12"/>
  <c r="I29" i="12"/>
  <c r="I27" i="12"/>
  <c r="I25" i="12"/>
  <c r="I23" i="12"/>
  <c r="I21" i="12"/>
  <c r="I19" i="12"/>
  <c r="I17" i="12"/>
  <c r="C7" i="33" s="1"/>
  <c r="I15" i="12"/>
  <c r="I13" i="12"/>
  <c r="I11" i="12"/>
  <c r="I9" i="12"/>
  <c r="I7" i="12"/>
  <c r="I5" i="12"/>
  <c r="I3" i="12"/>
  <c r="S16" i="32"/>
  <c r="R4" i="32"/>
  <c r="R16" i="32" s="1"/>
  <c r="AC16" i="32" s="1"/>
  <c r="K25" i="26"/>
  <c r="P17" i="26"/>
  <c r="O16" i="26"/>
  <c r="N15" i="26"/>
  <c r="M14" i="26"/>
  <c r="L13" i="26"/>
  <c r="Q16" i="32"/>
  <c r="Q15" i="32"/>
  <c r="P16" i="32"/>
  <c r="P15" i="32"/>
  <c r="Q14" i="32"/>
  <c r="P14" i="32"/>
  <c r="M14" i="32"/>
  <c r="P13" i="32"/>
  <c r="M13" i="32"/>
  <c r="L13" i="32"/>
  <c r="M12" i="32"/>
  <c r="L12" i="32"/>
  <c r="K12" i="32"/>
  <c r="M11" i="32"/>
  <c r="L11" i="32"/>
  <c r="K11" i="32"/>
  <c r="J11" i="32"/>
  <c r="M10" i="32"/>
  <c r="L10" i="32"/>
  <c r="K10" i="32"/>
  <c r="J10" i="32"/>
  <c r="I10" i="32"/>
  <c r="L9" i="32"/>
  <c r="K9" i="32"/>
  <c r="J9" i="32"/>
  <c r="I9" i="32"/>
  <c r="H9" i="32"/>
  <c r="K8" i="32"/>
  <c r="J8" i="32"/>
  <c r="I8" i="32"/>
  <c r="H8" i="32"/>
  <c r="G8" i="32"/>
  <c r="I7" i="32"/>
  <c r="H7" i="32"/>
  <c r="G7" i="32"/>
  <c r="I6" i="32"/>
  <c r="H6" i="32"/>
  <c r="G6" i="32"/>
  <c r="R5" i="32"/>
  <c r="O12" i="32"/>
  <c r="N11" i="32"/>
  <c r="D3" i="32"/>
  <c r="E3" i="32" s="1"/>
  <c r="F3" i="32" s="1"/>
  <c r="G3" i="32" s="1"/>
  <c r="H3" i="32" s="1"/>
  <c r="I3" i="32" s="1"/>
  <c r="J3" i="32" s="1"/>
  <c r="K3" i="32" s="1"/>
  <c r="L3" i="32" s="1"/>
  <c r="D13" i="29"/>
  <c r="K12" i="26"/>
  <c r="C23" i="26"/>
  <c r="D23" i="26" s="1"/>
  <c r="E23" i="26" s="1"/>
  <c r="F23" i="26" s="1"/>
  <c r="G23" i="26" s="1"/>
  <c r="H23" i="26" s="1"/>
  <c r="I23" i="26" s="1"/>
  <c r="J23" i="26" s="1"/>
  <c r="K23" i="26" s="1"/>
  <c r="L23" i="26" s="1"/>
  <c r="M23" i="26" s="1"/>
  <c r="N23" i="26" s="1"/>
  <c r="O23" i="26" s="1"/>
  <c r="P23" i="26" s="1"/>
  <c r="C10" i="26"/>
  <c r="D10" i="26" s="1"/>
  <c r="E10" i="26" s="1"/>
  <c r="F10" i="26" s="1"/>
  <c r="G10" i="26" s="1"/>
  <c r="H10" i="26" s="1"/>
  <c r="I10" i="26" s="1"/>
  <c r="J10" i="26" s="1"/>
  <c r="K10" i="26" s="1"/>
  <c r="L10" i="26" s="1"/>
  <c r="M10" i="26" s="1"/>
  <c r="N10" i="26" s="1"/>
  <c r="O10" i="26" s="1"/>
  <c r="P10" i="26" s="1"/>
  <c r="E5" i="33" l="1"/>
  <c r="G5" i="33" s="1"/>
  <c r="P5" i="33" s="1"/>
  <c r="G6" i="17"/>
  <c r="N5" i="33"/>
  <c r="O5" i="33"/>
  <c r="E6" i="33"/>
  <c r="G6" i="33" s="1"/>
  <c r="P6" i="33" s="1"/>
  <c r="D11" i="33"/>
  <c r="E11" i="33" s="1"/>
  <c r="G11" i="33" s="1"/>
  <c r="E10" i="33"/>
  <c r="G10" i="33" s="1"/>
  <c r="E8" i="33"/>
  <c r="G8" i="33" s="1"/>
  <c r="E9" i="33"/>
  <c r="G9" i="33" s="1"/>
  <c r="E7" i="33"/>
  <c r="G7" i="33" s="1"/>
  <c r="R15" i="32"/>
  <c r="AB15" i="32" s="1"/>
  <c r="D4" i="34" s="1"/>
  <c r="O16" i="32"/>
  <c r="O15" i="32"/>
  <c r="N15" i="32"/>
  <c r="U8" i="32"/>
  <c r="T7" i="32"/>
  <c r="W10" i="32"/>
  <c r="Y12" i="32"/>
  <c r="V9" i="32"/>
  <c r="X11" i="32"/>
  <c r="S6" i="32"/>
  <c r="N14" i="32"/>
  <c r="N12" i="32"/>
  <c r="O13" i="32"/>
  <c r="N13" i="32"/>
  <c r="O14" i="32"/>
  <c r="D5" i="34" l="1"/>
  <c r="E4" i="34"/>
  <c r="G4" i="34" s="1"/>
  <c r="R4" i="33"/>
  <c r="P10" i="33"/>
  <c r="O10" i="33"/>
  <c r="R10" i="33" s="1"/>
  <c r="N10" i="33"/>
  <c r="Q10" i="33" s="1"/>
  <c r="P7" i="33"/>
  <c r="N7" i="33"/>
  <c r="Q7" i="33" s="1"/>
  <c r="O7" i="33"/>
  <c r="R7" i="33" s="1"/>
  <c r="P11" i="33"/>
  <c r="O11" i="33"/>
  <c r="N11" i="33"/>
  <c r="Q11" i="33" s="1"/>
  <c r="Q13" i="33" s="1"/>
  <c r="P8" i="33"/>
  <c r="O8" i="33"/>
  <c r="R8" i="33" s="1"/>
  <c r="N8" i="33"/>
  <c r="Q8" i="33" s="1"/>
  <c r="R5" i="33"/>
  <c r="N6" i="33"/>
  <c r="Q6" i="33" s="1"/>
  <c r="O6" i="33"/>
  <c r="R6" i="33" s="1"/>
  <c r="Q5" i="33"/>
  <c r="P9" i="33"/>
  <c r="O9" i="33"/>
  <c r="N9" i="33"/>
  <c r="Q9" i="33" s="1"/>
  <c r="Z13" i="32"/>
  <c r="H8" i="17"/>
  <c r="G8" i="17"/>
  <c r="F10" i="17"/>
  <c r="D3" i="26"/>
  <c r="E3" i="26" s="1"/>
  <c r="F3" i="26" s="1"/>
  <c r="G3" i="26" s="1"/>
  <c r="H3" i="26" s="1"/>
  <c r="I3" i="26" s="1"/>
  <c r="J3" i="26" s="1"/>
  <c r="K3" i="26" s="1"/>
  <c r="L3" i="26" s="1"/>
  <c r="Q15" i="33" l="1"/>
  <c r="C12" i="29" s="1"/>
  <c r="D6" i="34"/>
  <c r="E5" i="34"/>
  <c r="G5" i="34" s="1"/>
  <c r="R9" i="33"/>
  <c r="R11" i="33"/>
  <c r="H11" i="17"/>
  <c r="J11" i="17"/>
  <c r="G11" i="17"/>
  <c r="I11" i="17"/>
  <c r="R13" i="33" l="1"/>
  <c r="R15" i="33" s="1"/>
  <c r="E12" i="29" s="1"/>
  <c r="P4" i="34"/>
  <c r="Q4" i="34" s="1"/>
  <c r="Q13" i="34" s="1"/>
  <c r="D7" i="34"/>
  <c r="E6" i="34"/>
  <c r="G6" i="34" s="1"/>
  <c r="R4" i="34"/>
  <c r="R13" i="34" s="1"/>
  <c r="H13" i="17"/>
  <c r="E3" i="29" s="1"/>
  <c r="G13" i="17"/>
  <c r="C3" i="29" s="1"/>
  <c r="D8" i="34" l="1"/>
  <c r="E7" i="34"/>
  <c r="G7" i="34" s="1"/>
  <c r="P6" i="34"/>
  <c r="Q6" i="34" s="1"/>
  <c r="P5" i="34"/>
  <c r="Q5" i="34" s="1"/>
  <c r="J5" i="17"/>
  <c r="J13" i="17" s="1"/>
  <c r="E4" i="29" s="1"/>
  <c r="I13" i="17"/>
  <c r="C4" i="29" s="1"/>
  <c r="R6" i="34" l="1"/>
  <c r="R5" i="34"/>
  <c r="P7" i="34"/>
  <c r="Q7" i="34"/>
  <c r="R7" i="34"/>
  <c r="D9" i="34"/>
  <c r="E8" i="34"/>
  <c r="G8" i="34" s="1"/>
  <c r="P8" i="34" l="1"/>
  <c r="R8" i="34"/>
  <c r="Q8" i="34"/>
  <c r="D10" i="34"/>
  <c r="E9" i="34"/>
  <c r="G9" i="34" s="1"/>
  <c r="P9" i="34" l="1"/>
  <c r="R9" i="34"/>
  <c r="D11" i="34"/>
  <c r="E11" i="34" s="1"/>
  <c r="G11" i="34" s="1"/>
  <c r="E10" i="34"/>
  <c r="G10" i="34" s="1"/>
  <c r="Q9" i="34" l="1"/>
  <c r="P10" i="34"/>
  <c r="Q10" i="34" s="1"/>
  <c r="P11" i="34"/>
  <c r="Q11" i="34"/>
  <c r="Q15" i="34" s="1"/>
  <c r="C13" i="29" s="1"/>
  <c r="R11" i="34" l="1"/>
  <c r="R15" i="34" s="1"/>
  <c r="E13" i="29" s="1"/>
  <c r="R10"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 Kelleher</author>
  </authors>
  <commentList>
    <comment ref="A8" authorId="0" shapeId="0" xr:uid="{00000000-0006-0000-0000-000001000000}">
      <text>
        <r>
          <rPr>
            <b/>
            <sz val="9"/>
            <color indexed="81"/>
            <rFont val="Tahoma"/>
            <family val="2"/>
          </rPr>
          <t>Tim Kelleher:</t>
        </r>
        <r>
          <rPr>
            <sz val="9"/>
            <color indexed="81"/>
            <rFont val="Tahoma"/>
            <family val="2"/>
          </rPr>
          <t xml:space="preserve">
</t>
        </r>
      </text>
    </comment>
    <comment ref="A10" authorId="0" shapeId="0" xr:uid="{00000000-0006-0000-0000-000002000000}">
      <text>
        <r>
          <rPr>
            <b/>
            <sz val="9"/>
            <color indexed="81"/>
            <rFont val="Tahoma"/>
            <family val="2"/>
          </rPr>
          <t>Tim Kelleher:</t>
        </r>
        <r>
          <rPr>
            <sz val="9"/>
            <color indexed="81"/>
            <rFont val="Tahoma"/>
            <family val="2"/>
          </rPr>
          <t xml:space="preserve">
</t>
        </r>
      </text>
    </comment>
  </commentList>
</comments>
</file>

<file path=xl/sharedStrings.xml><?xml version="1.0" encoding="utf-8"?>
<sst xmlns="http://schemas.openxmlformats.org/spreadsheetml/2006/main" count="214" uniqueCount="133">
  <si>
    <t>County</t>
  </si>
  <si>
    <t>Year</t>
  </si>
  <si>
    <t>Item</t>
  </si>
  <si>
    <t>Farm #</t>
  </si>
  <si>
    <t>WHEAT</t>
  </si>
  <si>
    <t>OATS</t>
  </si>
  <si>
    <t>BARLEY</t>
  </si>
  <si>
    <t>CORN</t>
  </si>
  <si>
    <t>GRAIN SORGHUM</t>
  </si>
  <si>
    <t>SOYBEANS</t>
  </si>
  <si>
    <t>COVERED COMMODITY</t>
  </si>
  <si>
    <t>YEAR</t>
  </si>
  <si>
    <t>COUNTY</t>
  </si>
  <si>
    <t>Butte</t>
  </si>
  <si>
    <t>Glenn</t>
  </si>
  <si>
    <t>Colusa</t>
  </si>
  <si>
    <t>Yuba</t>
  </si>
  <si>
    <t>Sutter</t>
  </si>
  <si>
    <t>Yolo</t>
  </si>
  <si>
    <t>Sacramento</t>
  </si>
  <si>
    <t>San Joaquin</t>
  </si>
  <si>
    <t>Stanislaus</t>
  </si>
  <si>
    <t>Merced</t>
  </si>
  <si>
    <t>Placer</t>
  </si>
  <si>
    <t>Determine Payment Acres</t>
  </si>
  <si>
    <t>Benchmark Revenue</t>
  </si>
  <si>
    <t>Determine Payment Rate</t>
  </si>
  <si>
    <t>Reference Price</t>
  </si>
  <si>
    <t>Difference</t>
  </si>
  <si>
    <t>Payment Yield</t>
  </si>
  <si>
    <t>WHAT</t>
  </si>
  <si>
    <t>Yields</t>
  </si>
  <si>
    <t>REFERENCE PRICES</t>
  </si>
  <si>
    <t>Producer's name</t>
  </si>
  <si>
    <t>PRICE LOSS COVERAGE ("PLC") - TEMPERATE JAPONICA RICE - ESTIMATE</t>
  </si>
  <si>
    <t>PRICE LOSS COVERAGE ("PLC")</t>
  </si>
  <si>
    <t>AGRICULTURE RISK COVERAGE - INDIVIDUAL ("ARC-I")</t>
  </si>
  <si>
    <t>AGRICULTURE RISK COVERAGE - COUNTY ("ARC-CO")</t>
  </si>
  <si>
    <t>2010-14</t>
  </si>
  <si>
    <t>2011-15</t>
  </si>
  <si>
    <t>2012-16</t>
  </si>
  <si>
    <t>2013-17</t>
  </si>
  <si>
    <t>Fresno</t>
  </si>
  <si>
    <t>Kern</t>
  </si>
  <si>
    <t>Solano</t>
  </si>
  <si>
    <t>Tehama</t>
  </si>
  <si>
    <t>2014-18</t>
  </si>
  <si>
    <t>2015-19</t>
  </si>
  <si>
    <t>Olympic Average 1/</t>
  </si>
  <si>
    <t>Expected County Yield</t>
  </si>
  <si>
    <t>Expected Price</t>
  </si>
  <si>
    <t>FARM PROGRAM CHOICE ESTIMATES</t>
  </si>
  <si>
    <t>MG Base Acres</t>
  </si>
  <si>
    <t>MYA - TEMPERATE JAPONICA (CA Medium-Short Grain Rice)</t>
  </si>
  <si>
    <t>Payment Yield (#'s)/A</t>
  </si>
  <si>
    <t>Base Acres</t>
  </si>
  <si>
    <t>Factor</t>
  </si>
  <si>
    <t>Payment Amount = Effective Price - Effective Reference Price x payment yield x payment acres</t>
  </si>
  <si>
    <t>Low County Yield</t>
  </si>
  <si>
    <t>Chickpeas (Large)</t>
  </si>
  <si>
    <t>Chickpeas (Small)</t>
  </si>
  <si>
    <t>Dry Peas</t>
  </si>
  <si>
    <t>Lentils</t>
  </si>
  <si>
    <t>Peanuts</t>
  </si>
  <si>
    <t>Rice (LG/MG/SG)</t>
  </si>
  <si>
    <t>Seed Cotton</t>
  </si>
  <si>
    <t>Estimated</t>
  </si>
  <si>
    <t>Low</t>
  </si>
  <si>
    <t>Temperate Japonica Rice 1/</t>
  </si>
  <si>
    <t>1/ Not a "covered commodity" but a subset of either long or medium grain</t>
  </si>
  <si>
    <t>Lowest Estimated $</t>
  </si>
  <si>
    <t>Simple Average 2012-2016</t>
  </si>
  <si>
    <t>Simple Average 2013-2017</t>
  </si>
  <si>
    <t xml:space="preserve">MYA - All Rice </t>
  </si>
  <si>
    <t>2016-2020</t>
  </si>
  <si>
    <t>2017-2021</t>
  </si>
  <si>
    <t>2018-2022</t>
  </si>
  <si>
    <t>2009-2013</t>
  </si>
  <si>
    <t>TEMPERATE JAPONICA RICE - ARC COUNTY COVERAGE  - 2024  ESTIMATED</t>
  </si>
  <si>
    <t>2019-2023</t>
  </si>
  <si>
    <t>Simple Average 2014-2018</t>
  </si>
  <si>
    <t>Simple Average 2015-2019</t>
  </si>
  <si>
    <t>Simple Average 2016-2020</t>
  </si>
  <si>
    <t>Simple Average 2017-2021</t>
  </si>
  <si>
    <t>Simple Average 2018-2022</t>
  </si>
  <si>
    <t>Simple Average 2019-2023</t>
  </si>
  <si>
    <t>TEMPERATE JAPONICA RICE</t>
  </si>
  <si>
    <t>MEDIUM/SHORT GRAIN RICE</t>
  </si>
  <si>
    <t>Canola</t>
  </si>
  <si>
    <t>Crambe</t>
  </si>
  <si>
    <t>Flaxseed</t>
  </si>
  <si>
    <t>Mustard</t>
  </si>
  <si>
    <t>Rapeseed</t>
  </si>
  <si>
    <t>Safflower</t>
  </si>
  <si>
    <t>Sesame Seed</t>
  </si>
  <si>
    <t>Suflower</t>
  </si>
  <si>
    <t>Rice-Long grain</t>
  </si>
  <si>
    <t>National Loan Rate</t>
  </si>
  <si>
    <t>The Effective Reference price for the covered commodity</t>
  </si>
  <si>
    <t>2020-2024</t>
  </si>
  <si>
    <t>OLYMPIC AVERAGE FOR 2024</t>
  </si>
  <si>
    <t>Madera</t>
  </si>
  <si>
    <t>Acres</t>
  </si>
  <si>
    <t xml:space="preserve">OLYMPIC AVERAGE FOR 2025 </t>
  </si>
  <si>
    <t>Simple Average 2020-2024</t>
  </si>
  <si>
    <t>Benchmark Yield</t>
  </si>
  <si>
    <t>QA Price</t>
  </si>
  <si>
    <t>2024 Program Benchmark Price</t>
  </si>
  <si>
    <t>2025 Program Benchmark Price</t>
  </si>
  <si>
    <t>ARC Guarantee</t>
  </si>
  <si>
    <t>Estimated Yield</t>
  </si>
  <si>
    <t>Best Guess</t>
  </si>
  <si>
    <t>Lowest</t>
  </si>
  <si>
    <t>Estimated Price</t>
  </si>
  <si>
    <t>Estimated Revenue</t>
  </si>
  <si>
    <t>Maximum</t>
  </si>
  <si>
    <t>Payment/Acre</t>
  </si>
  <si>
    <t>10% of Guarantee</t>
  </si>
  <si>
    <t>Grower's County</t>
  </si>
  <si>
    <t>too many variables to estimate</t>
  </si>
  <si>
    <t>Payments</t>
  </si>
  <si>
    <t>Low Estimated Price</t>
  </si>
  <si>
    <t>Producer's Effective Price Estimates</t>
  </si>
  <si>
    <t>Data grower inputs on Grower Information tab that is carried over to PLC worksheet</t>
  </si>
  <si>
    <t>Data grower inputs on Grower Information tab that is carried over to ARC CO worksheet</t>
  </si>
  <si>
    <t>All are from FSA ARC and PLC Data</t>
  </si>
  <si>
    <t>2018-3022</t>
  </si>
  <si>
    <t xml:space="preserve">When you get to the program tabs, the variables - price for PLC; price and yield for ARC are populated by your "guesses" in the Grower Information Tab.  If you want to change, go back to the Grower Information tab.  In ARC, you just go to your count and input the cell. </t>
  </si>
  <si>
    <t>Select the Payment per Acre for your county, e.g. Colusa, so enter  "=Q5" and "=R5"</t>
  </si>
  <si>
    <t>`</t>
  </si>
  <si>
    <t>High Yield Farms</t>
  </si>
  <si>
    <t>TEMPERATE JAPONICA RICE - ARC COUNTY COVERAGE  - 2025 ESTIMATED</t>
  </si>
  <si>
    <t>Total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</si>
</sst>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quot;$&quot;#,##0.00"/>
    <numFmt numFmtId="168" formatCode="_(&quot;$&quot;* #,##0.000_);_(&quot;$&quot;* \(#,##0.000\);_(&quot;$&quot;* &quot;-&quot;??_);_(@_)"/>
  </numFmts>
  <fonts count="30" x14ac:knownFonts="1">
    <font>
      <sz val="11"/>
      <color theme="1"/>
      <name val="Calibri"/>
      <family val="2"/>
      <scheme val="minor"/>
    </font>
    <font>
      <sz val="11"/>
      <color theme="1"/>
      <name val="Calibri"/>
      <family val="2"/>
      <scheme val="minor"/>
    </font>
    <font>
      <sz val="11"/>
      <color theme="1"/>
      <name val="Arial"/>
      <family val="2"/>
    </font>
    <font>
      <sz val="12"/>
      <name val="Arial"/>
      <family val="2"/>
    </font>
    <font>
      <sz val="12"/>
      <color theme="1"/>
      <name val="Calibri"/>
      <family val="2"/>
      <scheme val="minor"/>
    </font>
    <font>
      <b/>
      <sz val="11"/>
      <color theme="1"/>
      <name val="Calibri"/>
      <family val="2"/>
      <scheme val="minor"/>
    </font>
    <font>
      <sz val="11"/>
      <color rgb="FF3F3F76"/>
      <name val="Calibri"/>
      <family val="2"/>
      <scheme val="minor"/>
    </font>
    <font>
      <b/>
      <sz val="11"/>
      <color rgb="FFFA7D00"/>
      <name val="Calibri"/>
      <family val="2"/>
      <scheme val="minor"/>
    </font>
    <font>
      <sz val="10"/>
      <color theme="1"/>
      <name val="Calibri"/>
      <family val="2"/>
      <scheme val="minor"/>
    </font>
    <font>
      <sz val="10"/>
      <name val="MS Sans Serif"/>
      <family val="2"/>
    </font>
    <font>
      <b/>
      <sz val="14"/>
      <color theme="1"/>
      <name val="Calibri"/>
      <family val="2"/>
      <scheme val="minor"/>
    </font>
    <font>
      <sz val="10"/>
      <name val="Calibri"/>
      <family val="2"/>
      <scheme val="minor"/>
    </font>
    <font>
      <sz val="11"/>
      <color rgb="FFFA7D00"/>
      <name val="Calibri"/>
      <family val="2"/>
      <scheme val="minor"/>
    </font>
    <font>
      <sz val="11"/>
      <color rgb="FF006100"/>
      <name val="Calibri"/>
      <family val="2"/>
      <scheme val="minor"/>
    </font>
    <font>
      <sz val="11"/>
      <color rgb="FF9C0006"/>
      <name val="Calibri"/>
      <family val="2"/>
      <scheme val="minor"/>
    </font>
    <font>
      <sz val="11"/>
      <name val="Calibri"/>
      <family val="2"/>
      <scheme val="minor"/>
    </font>
    <font>
      <sz val="10"/>
      <name val="Arial"/>
      <family val="2"/>
    </font>
    <font>
      <sz val="9"/>
      <color indexed="81"/>
      <name val="Tahoma"/>
      <family val="2"/>
    </font>
    <font>
      <b/>
      <sz val="9"/>
      <color indexed="81"/>
      <name val="Tahoma"/>
      <family val="2"/>
    </font>
    <font>
      <b/>
      <sz val="12"/>
      <color theme="1"/>
      <name val="Calibri"/>
      <family val="2"/>
      <scheme val="minor"/>
    </font>
    <font>
      <sz val="14"/>
      <name val="Calibri"/>
      <family val="2"/>
      <scheme val="minor"/>
    </font>
    <font>
      <sz val="14"/>
      <color theme="1"/>
      <name val="Calibri"/>
      <family val="2"/>
      <scheme val="minor"/>
    </font>
    <font>
      <sz val="14"/>
      <color rgb="FF3F3F76"/>
      <name val="Calibri"/>
      <family val="2"/>
      <scheme val="minor"/>
    </font>
    <font>
      <sz val="9"/>
      <color theme="1"/>
      <name val="Calibri"/>
      <family val="2"/>
      <scheme val="minor"/>
    </font>
    <font>
      <sz val="9"/>
      <name val="Calibri"/>
      <family val="2"/>
      <scheme val="minor"/>
    </font>
    <font>
      <sz val="10"/>
      <color rgb="FF006100"/>
      <name val="Calibri"/>
      <family val="2"/>
      <scheme val="minor"/>
    </font>
    <font>
      <sz val="9"/>
      <color rgb="FF006100"/>
      <name val="Calibri"/>
      <family val="2"/>
      <scheme val="minor"/>
    </font>
    <font>
      <sz val="9"/>
      <color rgb="FF9C0006"/>
      <name val="Calibri"/>
      <family val="2"/>
      <scheme val="minor"/>
    </font>
    <font>
      <b/>
      <sz val="12"/>
      <name val="Calibri"/>
      <family val="2"/>
      <scheme val="minor"/>
    </font>
    <font>
      <b/>
      <sz val="11"/>
      <name val="Calibri"/>
      <family val="2"/>
      <scheme val="minor"/>
    </font>
  </fonts>
  <fills count="18">
    <fill>
      <patternFill patternType="none"/>
    </fill>
    <fill>
      <patternFill patternType="gray125"/>
    </fill>
    <fill>
      <patternFill patternType="solid">
        <fgColor rgb="FFFFCC99"/>
      </patternFill>
    </fill>
    <fill>
      <patternFill patternType="solid">
        <fgColor rgb="FFF2F2F2"/>
      </patternFill>
    </fill>
    <fill>
      <patternFill patternType="solid">
        <fgColor theme="4" tint="0.59999389629810485"/>
        <bgColor indexed="6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00B05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right/>
      <top/>
      <bottom style="double">
        <color rgb="FFFF8001"/>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rgb="FF7F7F7F"/>
      </right>
      <top style="thin">
        <color rgb="FF7F7F7F"/>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rgb="FF7F7F7F"/>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rgb="FF7F7F7F"/>
      </left>
      <right style="thin">
        <color rgb="FF7F7F7F"/>
      </right>
      <top style="thin">
        <color rgb="FF7F7F7F"/>
      </top>
      <bottom style="double">
        <color rgb="FFFF8001"/>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rgb="FF7F7F7F"/>
      </bottom>
      <diagonal/>
    </border>
    <border>
      <left/>
      <right style="medium">
        <color indexed="64"/>
      </right>
      <top/>
      <bottom style="thin">
        <color rgb="FF7F7F7F"/>
      </bottom>
      <diagonal/>
    </border>
    <border>
      <left style="thin">
        <color rgb="FF7F7F7F"/>
      </left>
      <right style="medium">
        <color indexed="64"/>
      </right>
      <top style="thin">
        <color rgb="FF7F7F7F"/>
      </top>
      <bottom style="double">
        <color rgb="FFFF8001"/>
      </bottom>
      <diagonal/>
    </border>
    <border>
      <left style="thin">
        <color indexed="64"/>
      </left>
      <right style="medium">
        <color indexed="64"/>
      </right>
      <top/>
      <bottom style="thin">
        <color indexed="64"/>
      </bottom>
      <diagonal/>
    </border>
    <border>
      <left/>
      <right style="medium">
        <color indexed="64"/>
      </right>
      <top style="thin">
        <color rgb="FF7F7F7F"/>
      </top>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s>
  <cellStyleXfs count="4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3" fillId="0" borderId="0"/>
    <xf numFmtId="0" fontId="6" fillId="2" borderId="20" applyNumberFormat="0" applyAlignment="0" applyProtection="0"/>
    <xf numFmtId="0" fontId="7" fillId="3" borderId="20" applyNumberFormat="0" applyAlignment="0" applyProtection="0"/>
    <xf numFmtId="0" fontId="1" fillId="4" borderId="0" applyNumberFormat="0" applyBorder="0" applyAlignment="0" applyProtection="0"/>
    <xf numFmtId="0" fontId="9" fillId="0" borderId="0"/>
    <xf numFmtId="0" fontId="12" fillId="0" borderId="22" applyNumberFormat="0" applyFill="0" applyAlignment="0" applyProtection="0"/>
    <xf numFmtId="0" fontId="13" fillId="6" borderId="0" applyNumberFormat="0" applyBorder="0" applyAlignment="0" applyProtection="0"/>
    <xf numFmtId="0" fontId="14" fillId="7" borderId="0" applyNumberFormat="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6" fillId="0" borderId="0"/>
    <xf numFmtId="0" fontId="9"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2">
    <xf numFmtId="0" fontId="0" fillId="0" borderId="0" xfId="0"/>
    <xf numFmtId="0" fontId="11" fillId="0" borderId="13" xfId="11" applyFont="1" applyBorder="1" applyAlignment="1">
      <alignment horizontal="center"/>
    </xf>
    <xf numFmtId="0" fontId="11" fillId="0" borderId="13" xfId="11" applyFont="1" applyBorder="1" applyAlignment="1">
      <alignment horizontal="right"/>
    </xf>
    <xf numFmtId="166" fontId="0" fillId="0" borderId="0" xfId="1" applyNumberFormat="1" applyFont="1"/>
    <xf numFmtId="9" fontId="0" fillId="0" borderId="0" xfId="3" applyFont="1"/>
    <xf numFmtId="0" fontId="11" fillId="0" borderId="1" xfId="1" applyNumberFormat="1" applyFont="1" applyBorder="1" applyAlignment="1">
      <alignment horizontal="center"/>
    </xf>
    <xf numFmtId="166" fontId="0" fillId="0" borderId="1" xfId="0" applyNumberFormat="1" applyBorder="1"/>
    <xf numFmtId="44" fontId="0" fillId="0" borderId="0" xfId="2" applyFont="1"/>
    <xf numFmtId="0" fontId="0" fillId="0" borderId="0" xfId="0" applyAlignment="1">
      <alignment vertical="center"/>
    </xf>
    <xf numFmtId="0" fontId="15" fillId="0" borderId="0" xfId="0" applyFont="1" applyAlignment="1">
      <alignment horizontal="center"/>
    </xf>
    <xf numFmtId="44" fontId="1" fillId="0" borderId="15" xfId="2" applyFont="1" applyBorder="1" applyAlignment="1">
      <alignment vertical="center"/>
    </xf>
    <xf numFmtId="44" fontId="1" fillId="0" borderId="0" xfId="2" applyFont="1"/>
    <xf numFmtId="44" fontId="1" fillId="0" borderId="0" xfId="2" applyFont="1" applyAlignment="1">
      <alignment horizontal="center" vertical="center"/>
    </xf>
    <xf numFmtId="44" fontId="0" fillId="0" borderId="1" xfId="2" applyFont="1" applyFill="1" applyBorder="1" applyAlignment="1">
      <alignment horizontal="center" vertical="center"/>
    </xf>
    <xf numFmtId="0" fontId="8" fillId="0" borderId="1" xfId="0" applyFont="1" applyBorder="1"/>
    <xf numFmtId="0" fontId="15" fillId="0" borderId="1" xfId="2" applyNumberFormat="1" applyFont="1" applyBorder="1" applyAlignment="1">
      <alignment horizontal="center" vertical="center" wrapText="1"/>
    </xf>
    <xf numFmtId="44" fontId="15" fillId="0" borderId="15" xfId="2" applyFont="1" applyBorder="1" applyAlignment="1">
      <alignment horizontal="center" vertical="center" wrapText="1"/>
    </xf>
    <xf numFmtId="44" fontId="0" fillId="0" borderId="15" xfId="2" applyFont="1" applyBorder="1" applyAlignment="1" applyProtection="1">
      <alignment horizontal="center" vertical="center"/>
      <protection locked="0"/>
    </xf>
    <xf numFmtId="44" fontId="1" fillId="0" borderId="15" xfId="2" applyFont="1" applyBorder="1" applyAlignment="1">
      <alignment horizontal="center" vertical="center"/>
    </xf>
    <xf numFmtId="0" fontId="20" fillId="0" borderId="16" xfId="0" applyFont="1" applyBorder="1" applyAlignment="1">
      <alignment horizontal="center"/>
    </xf>
    <xf numFmtId="0" fontId="0" fillId="0" borderId="12" xfId="0" applyBorder="1" applyAlignment="1">
      <alignment horizontal="center" vertical="center"/>
    </xf>
    <xf numFmtId="0" fontId="0" fillId="0" borderId="39" xfId="0" applyBorder="1" applyAlignment="1">
      <alignment horizontal="center" vertical="center"/>
    </xf>
    <xf numFmtId="44" fontId="0" fillId="0" borderId="1" xfId="2" applyFont="1" applyBorder="1" applyAlignment="1">
      <alignment horizontal="center" vertical="center"/>
    </xf>
    <xf numFmtId="0" fontId="4" fillId="0" borderId="1" xfId="0" applyFont="1" applyBorder="1" applyAlignment="1">
      <alignment horizontal="center"/>
    </xf>
    <xf numFmtId="0" fontId="4" fillId="0" borderId="12" xfId="0" applyFont="1" applyBorder="1" applyAlignment="1">
      <alignment horizontal="center"/>
    </xf>
    <xf numFmtId="44" fontId="0" fillId="0" borderId="29" xfId="2" applyFont="1" applyBorder="1" applyAlignment="1">
      <alignment horizontal="center" vertical="center" wrapText="1"/>
    </xf>
    <xf numFmtId="0" fontId="4" fillId="0" borderId="12" xfId="0" applyFont="1" applyBorder="1"/>
    <xf numFmtId="44" fontId="4" fillId="0" borderId="1" xfId="2" applyFont="1" applyBorder="1" applyAlignment="1"/>
    <xf numFmtId="44" fontId="4" fillId="0" borderId="29" xfId="2" applyFont="1" applyBorder="1"/>
    <xf numFmtId="0" fontId="4" fillId="0" borderId="26" xfId="0" applyFont="1" applyBorder="1"/>
    <xf numFmtId="44" fontId="4" fillId="0" borderId="48" xfId="2" applyFont="1" applyBorder="1" applyAlignment="1"/>
    <xf numFmtId="44" fontId="4" fillId="0" borderId="54" xfId="2" applyFont="1" applyBorder="1"/>
    <xf numFmtId="44" fontId="15" fillId="0" borderId="55" xfId="2" applyFont="1" applyBorder="1" applyAlignment="1">
      <alignment horizontal="center" vertical="center"/>
    </xf>
    <xf numFmtId="44" fontId="0" fillId="0" borderId="29" xfId="2" applyFont="1" applyFill="1" applyBorder="1" applyAlignment="1">
      <alignment horizontal="center" vertical="center"/>
    </xf>
    <xf numFmtId="166" fontId="22" fillId="2" borderId="30" xfId="1" applyNumberFormat="1" applyFont="1" applyFill="1" applyBorder="1"/>
    <xf numFmtId="0" fontId="0" fillId="0" borderId="0" xfId="0" applyAlignment="1">
      <alignment horizontal="center" vertical="center"/>
    </xf>
    <xf numFmtId="44" fontId="0" fillId="0" borderId="0" xfId="2"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4" fontId="1" fillId="9" borderId="35" xfId="2" applyFont="1" applyFill="1" applyBorder="1" applyAlignment="1">
      <alignment vertical="center"/>
    </xf>
    <xf numFmtId="44" fontId="1" fillId="9" borderId="0" xfId="2" applyFont="1" applyFill="1" applyBorder="1" applyAlignment="1">
      <alignment vertical="center"/>
    </xf>
    <xf numFmtId="44" fontId="5" fillId="0" borderId="41" xfId="2" applyFont="1" applyBorder="1" applyAlignment="1">
      <alignment vertical="center"/>
    </xf>
    <xf numFmtId="0" fontId="23" fillId="0" borderId="0" xfId="0" applyFont="1"/>
    <xf numFmtId="0" fontId="22" fillId="2" borderId="1" xfId="8" applyFont="1" applyBorder="1"/>
    <xf numFmtId="0" fontId="22" fillId="2" borderId="1" xfId="8" applyFont="1" applyBorder="1" applyAlignment="1">
      <alignment vertical="top" wrapText="1"/>
    </xf>
    <xf numFmtId="166" fontId="22" fillId="2" borderId="1" xfId="1" applyNumberFormat="1" applyFont="1" applyFill="1" applyBorder="1"/>
    <xf numFmtId="44" fontId="15" fillId="0" borderId="55" xfId="2" applyFont="1" applyBorder="1" applyAlignment="1">
      <alignment horizontal="center" vertical="center" wrapText="1"/>
    </xf>
    <xf numFmtId="0" fontId="15" fillId="0" borderId="16" xfId="2" applyNumberFormat="1" applyFont="1" applyBorder="1" applyAlignment="1">
      <alignment horizontal="center" vertical="center" wrapText="1"/>
    </xf>
    <xf numFmtId="44" fontId="1" fillId="0" borderId="0" xfId="2" applyFont="1" applyBorder="1"/>
    <xf numFmtId="44" fontId="1" fillId="0" borderId="35" xfId="2" applyFont="1" applyBorder="1" applyAlignment="1">
      <alignment vertical="center"/>
    </xf>
    <xf numFmtId="44" fontId="1" fillId="0" borderId="1" xfId="2" applyFont="1" applyBorder="1" applyAlignment="1">
      <alignment vertical="center"/>
    </xf>
    <xf numFmtId="44" fontId="1" fillId="0" borderId="0" xfId="2" applyFont="1" applyBorder="1" applyAlignment="1">
      <alignment vertical="center"/>
    </xf>
    <xf numFmtId="44" fontId="1" fillId="0" borderId="38" xfId="2" applyFont="1" applyBorder="1" applyAlignment="1">
      <alignment vertical="center"/>
    </xf>
    <xf numFmtId="44" fontId="1" fillId="0" borderId="17" xfId="2" applyFont="1" applyBorder="1" applyAlignment="1">
      <alignment vertical="center"/>
    </xf>
    <xf numFmtId="44" fontId="0" fillId="0" borderId="38" xfId="2" applyFont="1" applyBorder="1" applyAlignment="1">
      <alignment horizontal="center" vertical="center"/>
    </xf>
    <xf numFmtId="44" fontId="1" fillId="0" borderId="38" xfId="2" applyFont="1" applyBorder="1" applyAlignment="1">
      <alignment horizontal="center" vertical="center"/>
    </xf>
    <xf numFmtId="0" fontId="11" fillId="0" borderId="2" xfId="1" applyNumberFormat="1" applyFon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166" fontId="0" fillId="0" borderId="1" xfId="0" applyNumberFormat="1" applyBorder="1" applyAlignment="1">
      <alignment horizontal="center"/>
    </xf>
    <xf numFmtId="44" fontId="1" fillId="0" borderId="1" xfId="2" applyFont="1" applyFill="1" applyBorder="1" applyAlignment="1">
      <alignment horizontal="center" vertical="center"/>
    </xf>
    <xf numFmtId="0" fontId="11" fillId="0" borderId="1" xfId="2" applyNumberFormat="1" applyFont="1" applyBorder="1" applyAlignment="1">
      <alignment horizontal="center" vertical="center" wrapText="1"/>
    </xf>
    <xf numFmtId="44" fontId="8" fillId="0" borderId="15" xfId="2" applyFont="1" applyBorder="1" applyAlignment="1">
      <alignment vertical="center"/>
    </xf>
    <xf numFmtId="44" fontId="25" fillId="5" borderId="15" xfId="2" applyFont="1" applyFill="1" applyBorder="1" applyAlignment="1">
      <alignment vertical="center"/>
    </xf>
    <xf numFmtId="44" fontId="11" fillId="5" borderId="15" xfId="2" applyFont="1" applyFill="1" applyBorder="1" applyAlignment="1">
      <alignment vertical="center"/>
    </xf>
    <xf numFmtId="44" fontId="8" fillId="5" borderId="15" xfId="2" applyFont="1" applyFill="1" applyBorder="1" applyAlignment="1">
      <alignment vertical="center"/>
    </xf>
    <xf numFmtId="44" fontId="0" fillId="0" borderId="1" xfId="2" applyFont="1" applyBorder="1" applyAlignment="1">
      <alignment horizontal="center" vertical="center" wrapText="1"/>
    </xf>
    <xf numFmtId="44" fontId="1" fillId="0" borderId="0" xfId="2" applyFont="1" applyFill="1" applyBorder="1" applyAlignment="1">
      <alignment horizontal="center" vertical="center"/>
    </xf>
    <xf numFmtId="44" fontId="1" fillId="0" borderId="16" xfId="2" applyFont="1" applyFill="1" applyBorder="1" applyAlignment="1">
      <alignment horizontal="center" vertical="center"/>
    </xf>
    <xf numFmtId="44" fontId="1" fillId="15" borderId="16" xfId="2" applyFont="1" applyFill="1" applyBorder="1" applyAlignment="1">
      <alignment horizontal="center" vertical="center"/>
    </xf>
    <xf numFmtId="44" fontId="1" fillId="9" borderId="35" xfId="2" applyFont="1" applyFill="1" applyBorder="1" applyAlignment="1"/>
    <xf numFmtId="44" fontId="0" fillId="0" borderId="1" xfId="2" applyFont="1" applyBorder="1" applyAlignment="1">
      <alignment vertical="center"/>
    </xf>
    <xf numFmtId="44" fontId="5" fillId="0" borderId="59" xfId="2" applyFont="1" applyBorder="1" applyAlignment="1">
      <alignment vertical="center"/>
    </xf>
    <xf numFmtId="44" fontId="5" fillId="0" borderId="24" xfId="2" applyFont="1" applyBorder="1" applyAlignment="1">
      <alignment vertical="center"/>
    </xf>
    <xf numFmtId="44" fontId="15" fillId="0" borderId="13" xfId="2" applyFont="1" applyBorder="1" applyAlignment="1">
      <alignment horizontal="center" vertical="center"/>
    </xf>
    <xf numFmtId="44" fontId="5" fillId="0" borderId="27" xfId="2" applyFont="1" applyBorder="1" applyAlignment="1">
      <alignment vertical="center"/>
    </xf>
    <xf numFmtId="44" fontId="1" fillId="9" borderId="0" xfId="2" applyFont="1" applyFill="1" applyBorder="1" applyAlignment="1"/>
    <xf numFmtId="44" fontId="1" fillId="9" borderId="38" xfId="2" applyFont="1" applyFill="1" applyBorder="1" applyAlignment="1"/>
    <xf numFmtId="44" fontId="1" fillId="9" borderId="5" xfId="2" applyFont="1" applyFill="1" applyBorder="1" applyAlignment="1"/>
    <xf numFmtId="44" fontId="24" fillId="0" borderId="13" xfId="2" applyFont="1" applyBorder="1" applyAlignment="1">
      <alignment horizontal="center" vertical="center" wrapText="1"/>
    </xf>
    <xf numFmtId="44" fontId="23" fillId="0" borderId="0" xfId="2" applyFont="1" applyBorder="1"/>
    <xf numFmtId="44" fontId="23" fillId="0" borderId="15" xfId="2" applyFont="1" applyBorder="1" applyAlignment="1">
      <alignment vertical="center"/>
    </xf>
    <xf numFmtId="44" fontId="26" fillId="5" borderId="15" xfId="2" applyFont="1" applyFill="1" applyBorder="1" applyAlignment="1">
      <alignment vertical="center"/>
    </xf>
    <xf numFmtId="44" fontId="24" fillId="5" borderId="15" xfId="2" applyFont="1" applyFill="1" applyBorder="1" applyAlignment="1">
      <alignment vertical="center"/>
    </xf>
    <xf numFmtId="44" fontId="23" fillId="5" borderId="15" xfId="2" applyFont="1" applyFill="1" applyBorder="1" applyAlignment="1">
      <alignment vertical="center"/>
    </xf>
    <xf numFmtId="44" fontId="24" fillId="0" borderId="15" xfId="2" applyFont="1" applyBorder="1" applyAlignment="1">
      <alignment horizontal="center" vertical="center" wrapText="1"/>
    </xf>
    <xf numFmtId="44" fontId="23" fillId="0" borderId="15" xfId="2" applyFont="1" applyBorder="1" applyAlignment="1" applyProtection="1">
      <alignment horizontal="center" vertical="center"/>
      <protection locked="0"/>
    </xf>
    <xf numFmtId="0" fontId="24" fillId="0" borderId="1" xfId="2" applyNumberFormat="1" applyFont="1" applyBorder="1" applyAlignment="1">
      <alignment horizontal="center" vertical="center" wrapText="1"/>
    </xf>
    <xf numFmtId="44" fontId="23" fillId="0" borderId="1" xfId="2" applyFont="1" applyBorder="1" applyAlignment="1">
      <alignment vertical="center"/>
    </xf>
    <xf numFmtId="44" fontId="23" fillId="0" borderId="24" xfId="2" applyFont="1" applyBorder="1" applyAlignment="1">
      <alignment horizontal="center" vertical="center" wrapText="1"/>
    </xf>
    <xf numFmtId="44" fontId="23" fillId="0" borderId="42" xfId="2" applyFont="1" applyBorder="1" applyAlignment="1">
      <alignment vertical="center"/>
    </xf>
    <xf numFmtId="44" fontId="26" fillId="6" borderId="42" xfId="2" applyFont="1" applyFill="1" applyBorder="1" applyAlignment="1">
      <alignment vertical="center"/>
    </xf>
    <xf numFmtId="44" fontId="27" fillId="7" borderId="42" xfId="2" applyFont="1" applyFill="1" applyBorder="1" applyAlignment="1">
      <alignment vertical="center"/>
    </xf>
    <xf numFmtId="44" fontId="23" fillId="0" borderId="24" xfId="2" applyFont="1" applyBorder="1" applyAlignment="1">
      <alignment horizontal="center" vertical="center"/>
    </xf>
    <xf numFmtId="44" fontId="26" fillId="5" borderId="42" xfId="2" applyFont="1" applyFill="1" applyBorder="1" applyAlignment="1">
      <alignment vertical="center"/>
    </xf>
    <xf numFmtId="167" fontId="23" fillId="0" borderId="18" xfId="2" applyNumberFormat="1" applyFont="1" applyBorder="1" applyAlignment="1" applyProtection="1">
      <alignment vertical="center"/>
    </xf>
    <xf numFmtId="44" fontId="23" fillId="0" borderId="1" xfId="2" applyFont="1" applyFill="1" applyBorder="1" applyAlignment="1">
      <alignment horizontal="center" vertical="center"/>
    </xf>
    <xf numFmtId="44" fontId="23" fillId="0" borderId="44" xfId="2" applyFont="1" applyBorder="1" applyAlignment="1">
      <alignment vertical="center"/>
    </xf>
    <xf numFmtId="167" fontId="23" fillId="0" borderId="42" xfId="2" applyNumberFormat="1" applyFont="1" applyBorder="1" applyAlignment="1" applyProtection="1">
      <alignment vertical="center"/>
    </xf>
    <xf numFmtId="167" fontId="27" fillId="7" borderId="42" xfId="14" applyNumberFormat="1" applyFont="1" applyBorder="1" applyAlignment="1" applyProtection="1">
      <alignment horizontal="center" vertical="center"/>
    </xf>
    <xf numFmtId="44" fontId="23" fillId="0" borderId="24" xfId="2" applyFont="1" applyFill="1" applyBorder="1" applyAlignment="1">
      <alignment horizontal="center" vertical="center"/>
    </xf>
    <xf numFmtId="167" fontId="23" fillId="0" borderId="24" xfId="2" applyNumberFormat="1" applyFont="1" applyBorder="1" applyAlignment="1" applyProtection="1">
      <alignment vertical="center"/>
    </xf>
    <xf numFmtId="44" fontId="23" fillId="0" borderId="42" xfId="2" applyFont="1" applyBorder="1" applyAlignment="1">
      <alignment horizontal="center" vertical="center"/>
    </xf>
    <xf numFmtId="44" fontId="23" fillId="0" borderId="18" xfId="2" applyFont="1" applyBorder="1" applyAlignment="1">
      <alignment horizontal="center" vertical="center"/>
    </xf>
    <xf numFmtId="44" fontId="23" fillId="0" borderId="53" xfId="2" applyFont="1" applyBorder="1" applyAlignment="1">
      <alignment horizontal="center" vertical="center"/>
    </xf>
    <xf numFmtId="167" fontId="23" fillId="0" borderId="1" xfId="2" applyNumberFormat="1" applyFont="1" applyBorder="1" applyAlignment="1" applyProtection="1">
      <alignment vertical="center" wrapText="1"/>
    </xf>
    <xf numFmtId="44" fontId="23" fillId="0" borderId="1" xfId="2" applyFont="1" applyBorder="1" applyAlignment="1">
      <alignment horizontal="center" vertical="center"/>
    </xf>
    <xf numFmtId="44" fontId="23" fillId="0" borderId="1" xfId="2" applyFont="1" applyBorder="1" applyAlignment="1">
      <alignment horizontal="center" vertical="center" wrapText="1"/>
    </xf>
    <xf numFmtId="167" fontId="27" fillId="7" borderId="1" xfId="14" applyNumberFormat="1" applyFont="1" applyBorder="1" applyAlignment="1" applyProtection="1">
      <alignment horizontal="center" vertical="center"/>
    </xf>
    <xf numFmtId="167" fontId="27" fillId="14" borderId="1" xfId="14" applyNumberFormat="1" applyFont="1" applyFill="1" applyBorder="1" applyAlignment="1" applyProtection="1">
      <alignment horizontal="center" vertical="center"/>
    </xf>
    <xf numFmtId="167" fontId="27" fillId="0" borderId="1" xfId="14" applyNumberFormat="1" applyFont="1" applyFill="1" applyBorder="1" applyAlignment="1" applyProtection="1">
      <alignment horizontal="center" vertical="center" wrapText="1"/>
    </xf>
    <xf numFmtId="167" fontId="24" fillId="5" borderId="1" xfId="14" applyNumberFormat="1" applyFont="1" applyFill="1" applyBorder="1" applyAlignment="1" applyProtection="1">
      <alignment horizontal="center" vertical="center"/>
    </xf>
    <xf numFmtId="44" fontId="23" fillId="13" borderId="1" xfId="2" applyFont="1" applyFill="1" applyBorder="1" applyAlignment="1">
      <alignment horizontal="center" vertical="center"/>
    </xf>
    <xf numFmtId="44" fontId="23" fillId="0" borderId="1" xfId="2" applyFont="1" applyFill="1" applyBorder="1" applyAlignment="1">
      <alignment horizontal="center" vertical="center" wrapText="1"/>
    </xf>
    <xf numFmtId="44" fontId="23" fillId="12" borderId="1" xfId="2" applyFont="1" applyFill="1" applyBorder="1" applyAlignment="1">
      <alignment horizontal="center" vertical="center"/>
    </xf>
    <xf numFmtId="167" fontId="24" fillId="0" borderId="1" xfId="14" applyNumberFormat="1" applyFont="1" applyFill="1" applyBorder="1" applyAlignment="1" applyProtection="1">
      <alignment horizontal="center" vertical="center"/>
    </xf>
    <xf numFmtId="44" fontId="23" fillId="5" borderId="1" xfId="2" applyFont="1" applyFill="1" applyBorder="1" applyAlignment="1">
      <alignment horizontal="center" vertical="center"/>
    </xf>
    <xf numFmtId="167" fontId="24" fillId="15" borderId="1" xfId="14" applyNumberFormat="1" applyFont="1" applyFill="1" applyBorder="1" applyAlignment="1" applyProtection="1">
      <alignment horizontal="center" vertical="center"/>
    </xf>
    <xf numFmtId="44" fontId="23" fillId="9" borderId="0" xfId="2" applyFont="1" applyFill="1" applyBorder="1" applyAlignment="1">
      <alignment vertical="center"/>
    </xf>
    <xf numFmtId="44" fontId="1" fillId="15" borderId="1" xfId="2" applyFont="1" applyFill="1" applyBorder="1" applyAlignment="1">
      <alignment horizontal="center" vertical="center"/>
    </xf>
    <xf numFmtId="44" fontId="26" fillId="15" borderId="42" xfId="13" applyNumberFormat="1" applyFont="1" applyFill="1" applyBorder="1" applyAlignment="1">
      <alignment vertical="center"/>
    </xf>
    <xf numFmtId="167" fontId="26" fillId="15" borderId="18" xfId="13" applyNumberFormat="1" applyFont="1" applyFill="1" applyBorder="1" applyAlignment="1" applyProtection="1">
      <alignment vertical="center"/>
    </xf>
    <xf numFmtId="167" fontId="26" fillId="15" borderId="42" xfId="13" applyNumberFormat="1" applyFont="1" applyFill="1" applyBorder="1" applyAlignment="1" applyProtection="1">
      <alignment vertical="center"/>
    </xf>
    <xf numFmtId="44" fontId="26" fillId="15" borderId="42" xfId="13" applyNumberFormat="1" applyFont="1" applyFill="1" applyBorder="1" applyAlignment="1">
      <alignment horizontal="center" vertical="center"/>
    </xf>
    <xf numFmtId="0" fontId="15" fillId="0" borderId="0" xfId="2" applyNumberFormat="1" applyFont="1" applyBorder="1" applyAlignment="1">
      <alignment horizontal="center" vertical="center" wrapText="1"/>
    </xf>
    <xf numFmtId="44" fontId="0" fillId="0" borderId="6" xfId="2" applyFont="1" applyBorder="1" applyAlignment="1">
      <alignment horizontal="center" vertical="center"/>
    </xf>
    <xf numFmtId="44" fontId="1" fillId="0" borderId="1" xfId="2" applyFont="1" applyBorder="1"/>
    <xf numFmtId="44" fontId="1" fillId="5" borderId="5" xfId="2" applyFont="1" applyFill="1" applyBorder="1" applyAlignment="1">
      <alignment vertical="center"/>
    </xf>
    <xf numFmtId="44" fontId="1" fillId="5" borderId="0" xfId="2" applyFont="1" applyFill="1" applyBorder="1" applyAlignment="1">
      <alignment vertical="center"/>
    </xf>
    <xf numFmtId="168" fontId="4" fillId="0" borderId="1" xfId="2" applyNumberFormat="1" applyFont="1" applyBorder="1" applyAlignment="1"/>
    <xf numFmtId="44" fontId="1" fillId="5" borderId="1" xfId="2" applyFont="1" applyFill="1" applyBorder="1" applyAlignment="1">
      <alignment vertical="center"/>
    </xf>
    <xf numFmtId="3" fontId="11" fillId="5" borderId="1" xfId="0" applyNumberFormat="1" applyFont="1" applyFill="1" applyBorder="1"/>
    <xf numFmtId="44" fontId="1" fillId="0" borderId="0" xfId="2" applyFont="1" applyBorder="1" applyAlignment="1">
      <alignment horizontal="center" vertical="center"/>
    </xf>
    <xf numFmtId="44" fontId="1" fillId="5" borderId="16" xfId="2" applyFont="1" applyFill="1" applyBorder="1" applyAlignment="1">
      <alignment horizontal="center" vertical="center"/>
    </xf>
    <xf numFmtId="44" fontId="23" fillId="16" borderId="1" xfId="2" applyFont="1" applyFill="1" applyBorder="1" applyAlignment="1">
      <alignment horizontal="center" vertical="center"/>
    </xf>
    <xf numFmtId="44" fontId="1" fillId="16" borderId="1" xfId="2" applyFont="1" applyFill="1" applyBorder="1" applyAlignment="1">
      <alignment horizontal="center" vertical="center"/>
    </xf>
    <xf numFmtId="0" fontId="22" fillId="2" borderId="1" xfId="8" applyFont="1" applyBorder="1" applyAlignment="1">
      <alignment horizontal="center"/>
    </xf>
    <xf numFmtId="0" fontId="4" fillId="0" borderId="3" xfId="0" applyFont="1" applyBorder="1" applyAlignment="1">
      <alignment horizontal="center" vertical="center" wrapText="1"/>
    </xf>
    <xf numFmtId="44" fontId="0" fillId="0" borderId="1" xfId="2" applyFont="1" applyBorder="1" applyAlignment="1">
      <alignment horizontal="center"/>
    </xf>
    <xf numFmtId="3" fontId="11" fillId="5" borderId="2" xfId="0" applyNumberFormat="1" applyFont="1" applyFill="1" applyBorder="1"/>
    <xf numFmtId="1" fontId="11" fillId="5" borderId="2" xfId="1" applyNumberFormat="1" applyFont="1" applyFill="1" applyBorder="1"/>
    <xf numFmtId="0" fontId="8" fillId="0" borderId="0" xfId="0" applyFont="1"/>
    <xf numFmtId="0" fontId="19" fillId="0" borderId="12" xfId="0" applyFont="1" applyBorder="1"/>
    <xf numFmtId="44" fontId="19" fillId="0" borderId="1" xfId="2" applyFont="1" applyBorder="1" applyAlignment="1"/>
    <xf numFmtId="44" fontId="19" fillId="0" borderId="29" xfId="2" applyFont="1" applyBorder="1"/>
    <xf numFmtId="3" fontId="8" fillId="0" borderId="1" xfId="0" applyNumberFormat="1" applyFont="1" applyBorder="1"/>
    <xf numFmtId="3" fontId="8" fillId="8" borderId="1" xfId="0" applyNumberFormat="1" applyFont="1" applyFill="1" applyBorder="1"/>
    <xf numFmtId="4" fontId="8" fillId="8" borderId="21" xfId="0" applyNumberFormat="1" applyFont="1" applyFill="1" applyBorder="1"/>
    <xf numFmtId="0" fontId="0" fillId="8" borderId="0" xfId="0" applyFill="1"/>
    <xf numFmtId="3" fontId="0" fillId="8" borderId="1" xfId="0" applyNumberFormat="1" applyFill="1" applyBorder="1"/>
    <xf numFmtId="3" fontId="11" fillId="8" borderId="2" xfId="0" applyNumberFormat="1" applyFont="1" applyFill="1" applyBorder="1"/>
    <xf numFmtId="166" fontId="0" fillId="8" borderId="1" xfId="0" applyNumberFormat="1" applyFill="1" applyBorder="1"/>
    <xf numFmtId="166" fontId="0" fillId="8" borderId="1" xfId="0" applyNumberFormat="1" applyFill="1" applyBorder="1" applyAlignment="1">
      <alignment horizontal="center"/>
    </xf>
    <xf numFmtId="9" fontId="0" fillId="8" borderId="0" xfId="3" applyFont="1" applyFill="1"/>
    <xf numFmtId="3" fontId="11" fillId="8" borderId="1" xfId="0" applyNumberFormat="1" applyFont="1" applyFill="1" applyBorder="1"/>
    <xf numFmtId="164" fontId="0" fillId="0" borderId="1" xfId="10" applyNumberFormat="1" applyFont="1" applyFill="1" applyBorder="1" applyAlignment="1">
      <alignment vertical="center"/>
    </xf>
    <xf numFmtId="164" fontId="1" fillId="0" borderId="1" xfId="10" applyNumberFormat="1" applyFill="1" applyBorder="1" applyAlignment="1">
      <alignment vertical="center"/>
    </xf>
    <xf numFmtId="44" fontId="0" fillId="17" borderId="15" xfId="2" applyFont="1" applyFill="1" applyBorder="1" applyAlignment="1" applyProtection="1">
      <alignment horizontal="center" vertical="center"/>
      <protection locked="0"/>
    </xf>
    <xf numFmtId="44" fontId="0" fillId="10" borderId="15" xfId="2" applyFont="1" applyFill="1" applyBorder="1" applyAlignment="1" applyProtection="1">
      <alignment horizontal="center" vertical="center"/>
      <protection locked="0"/>
    </xf>
    <xf numFmtId="44" fontId="15" fillId="0" borderId="35" xfId="2" applyFont="1" applyBorder="1" applyAlignment="1">
      <alignment horizontal="center" vertical="center" wrapText="1"/>
    </xf>
    <xf numFmtId="44" fontId="8" fillId="0" borderId="0" xfId="2" applyFont="1" applyBorder="1" applyAlignment="1">
      <alignment vertical="center"/>
    </xf>
    <xf numFmtId="44" fontId="25" fillId="5" borderId="0" xfId="2" applyFont="1" applyFill="1" applyBorder="1" applyAlignment="1">
      <alignment vertical="center"/>
    </xf>
    <xf numFmtId="44" fontId="11" fillId="5" borderId="0" xfId="2" applyFont="1" applyFill="1" applyBorder="1" applyAlignment="1">
      <alignment vertical="center"/>
    </xf>
    <xf numFmtId="44" fontId="8" fillId="5" borderId="0" xfId="2" applyFont="1" applyFill="1" applyBorder="1" applyAlignment="1">
      <alignment vertical="center"/>
    </xf>
    <xf numFmtId="44" fontId="0" fillId="0" borderId="0" xfId="2" applyFont="1" applyBorder="1" applyAlignment="1" applyProtection="1">
      <alignment horizontal="center" vertical="center"/>
      <protection locked="0"/>
    </xf>
    <xf numFmtId="44" fontId="0" fillId="0" borderId="0" xfId="2" applyFont="1" applyFill="1" applyBorder="1" applyAlignment="1" applyProtection="1">
      <alignment horizontal="center" vertical="center"/>
      <protection locked="0"/>
    </xf>
    <xf numFmtId="44" fontId="8" fillId="0" borderId="1" xfId="2" applyFont="1" applyBorder="1" applyAlignment="1">
      <alignment vertical="center"/>
    </xf>
    <xf numFmtId="44" fontId="25" fillId="5" borderId="1" xfId="2" applyFont="1" applyFill="1" applyBorder="1" applyAlignment="1">
      <alignment vertical="center"/>
    </xf>
    <xf numFmtId="44" fontId="11" fillId="5" borderId="1" xfId="2" applyFont="1" applyFill="1" applyBorder="1" applyAlignment="1">
      <alignment vertical="center"/>
    </xf>
    <xf numFmtId="44" fontId="8" fillId="5" borderId="1" xfId="2" applyFont="1" applyFill="1" applyBorder="1" applyAlignment="1">
      <alignment vertical="center"/>
    </xf>
    <xf numFmtId="44" fontId="15" fillId="0" borderId="1" xfId="2" applyFont="1" applyBorder="1" applyAlignment="1">
      <alignment horizontal="center" vertical="center" wrapText="1"/>
    </xf>
    <xf numFmtId="44" fontId="0" fillId="0" borderId="1" xfId="2" applyFont="1" applyBorder="1" applyAlignment="1" applyProtection="1">
      <alignment horizontal="center" vertical="center"/>
      <protection locked="0"/>
    </xf>
    <xf numFmtId="44" fontId="0" fillId="0" borderId="1" xfId="2" applyFont="1" applyFill="1" applyBorder="1" applyAlignment="1" applyProtection="1">
      <alignment horizontal="center" vertical="center"/>
      <protection locked="0"/>
    </xf>
    <xf numFmtId="44" fontId="0" fillId="10" borderId="1" xfId="2" applyFont="1" applyFill="1" applyBorder="1" applyAlignment="1" applyProtection="1">
      <alignment horizontal="center" vertical="center"/>
      <protection locked="0"/>
    </xf>
    <xf numFmtId="44" fontId="0" fillId="17" borderId="1" xfId="2" applyFont="1" applyFill="1" applyBorder="1" applyAlignment="1" applyProtection="1">
      <alignment horizontal="center" vertical="center"/>
      <protection locked="0"/>
    </xf>
    <xf numFmtId="44" fontId="1" fillId="0" borderId="16" xfId="2" applyFont="1" applyBorder="1" applyAlignment="1">
      <alignment vertical="center"/>
    </xf>
    <xf numFmtId="44" fontId="1" fillId="0" borderId="1" xfId="2" applyFill="1" applyBorder="1" applyAlignment="1">
      <alignment vertical="center"/>
    </xf>
    <xf numFmtId="2" fontId="1" fillId="0" borderId="1" xfId="10" applyNumberFormat="1" applyFill="1" applyBorder="1" applyAlignment="1">
      <alignment vertical="center"/>
    </xf>
    <xf numFmtId="0" fontId="4" fillId="0" borderId="1" xfId="0" applyFont="1" applyBorder="1" applyAlignment="1">
      <alignment horizontal="center" vertical="center" wrapText="1"/>
    </xf>
    <xf numFmtId="165" fontId="1" fillId="0" borderId="2" xfId="2" applyNumberFormat="1" applyFill="1" applyBorder="1" applyAlignment="1">
      <alignment vertical="center"/>
    </xf>
    <xf numFmtId="165" fontId="1" fillId="0" borderId="1" xfId="2" applyNumberFormat="1" applyFill="1" applyBorder="1" applyAlignment="1">
      <alignment vertical="center"/>
    </xf>
    <xf numFmtId="164" fontId="0" fillId="0" borderId="0" xfId="10" applyNumberFormat="1" applyFont="1" applyFill="1" applyBorder="1" applyAlignment="1">
      <alignment vertical="center"/>
    </xf>
    <xf numFmtId="44" fontId="1" fillId="0" borderId="0" xfId="2" applyFill="1" applyBorder="1" applyAlignment="1">
      <alignment vertical="center"/>
    </xf>
    <xf numFmtId="2" fontId="1" fillId="0" borderId="0" xfId="10" applyNumberFormat="1" applyFill="1" applyBorder="1" applyAlignment="1">
      <alignment vertical="center"/>
    </xf>
    <xf numFmtId="166" fontId="1" fillId="0" borderId="0" xfId="1" applyNumberFormat="1" applyFill="1" applyBorder="1" applyAlignment="1">
      <alignment vertical="center"/>
    </xf>
    <xf numFmtId="165" fontId="1" fillId="0" borderId="0" xfId="2" applyNumberFormat="1" applyFill="1" applyBorder="1" applyAlignment="1">
      <alignment vertical="center"/>
    </xf>
    <xf numFmtId="165" fontId="0" fillId="0" borderId="1" xfId="2" applyNumberFormat="1" applyFont="1" applyFill="1" applyBorder="1" applyAlignment="1">
      <alignment vertical="center"/>
    </xf>
    <xf numFmtId="0" fontId="0" fillId="0" borderId="16" xfId="0" applyBorder="1" applyAlignment="1">
      <alignment horizontal="center" vertical="center"/>
    </xf>
    <xf numFmtId="165" fontId="0" fillId="0" borderId="1" xfId="2" applyNumberFormat="1" applyFont="1" applyBorder="1"/>
    <xf numFmtId="44" fontId="0" fillId="0" borderId="1" xfId="2" applyFont="1" applyBorder="1"/>
    <xf numFmtId="0" fontId="5" fillId="0" borderId="1" xfId="0" applyFont="1" applyBorder="1" applyAlignment="1">
      <alignment horizontal="center"/>
    </xf>
    <xf numFmtId="0" fontId="5" fillId="0" borderId="1" xfId="0" applyFont="1" applyBorder="1" applyAlignment="1">
      <alignment horizontal="center" wrapText="1"/>
    </xf>
    <xf numFmtId="165" fontId="0" fillId="0" borderId="1" xfId="2" applyNumberFormat="1" applyFont="1" applyBorder="1" applyAlignment="1">
      <alignment horizontal="center"/>
    </xf>
    <xf numFmtId="0" fontId="19" fillId="0" borderId="1" xfId="0" applyFont="1" applyBorder="1" applyAlignment="1">
      <alignment horizontal="center" vertical="center" wrapText="1"/>
    </xf>
    <xf numFmtId="44" fontId="19" fillId="0" borderId="1" xfId="0" applyNumberFormat="1" applyFont="1" applyBorder="1" applyAlignment="1">
      <alignment horizontal="center" vertical="center" wrapText="1"/>
    </xf>
    <xf numFmtId="165" fontId="19" fillId="0" borderId="1" xfId="0" applyNumberFormat="1" applyFont="1" applyBorder="1" applyAlignment="1">
      <alignment horizontal="center" vertical="center" wrapText="1"/>
    </xf>
    <xf numFmtId="165" fontId="28" fillId="0" borderId="1" xfId="9" applyNumberFormat="1" applyFont="1" applyFill="1" applyBorder="1" applyAlignment="1">
      <alignment horizontal="center" vertical="center"/>
    </xf>
    <xf numFmtId="2" fontId="28" fillId="0" borderId="1" xfId="9" applyNumberFormat="1" applyFont="1" applyFill="1" applyBorder="1" applyAlignment="1">
      <alignment horizontal="right" vertical="center"/>
    </xf>
    <xf numFmtId="165" fontId="28" fillId="0" borderId="1" xfId="9" applyNumberFormat="1" applyFont="1" applyFill="1" applyBorder="1" applyAlignment="1">
      <alignment vertical="center"/>
    </xf>
    <xf numFmtId="0" fontId="5" fillId="0" borderId="0" xfId="0" applyFont="1" applyAlignment="1">
      <alignment horizontal="right" vertical="center"/>
    </xf>
    <xf numFmtId="165" fontId="7" fillId="0" borderId="0" xfId="9" applyNumberFormat="1" applyFill="1" applyBorder="1" applyAlignment="1">
      <alignment vertical="center"/>
    </xf>
    <xf numFmtId="44" fontId="29" fillId="0" borderId="62" xfId="9" applyNumberFormat="1" applyFont="1" applyFill="1" applyBorder="1" applyAlignment="1">
      <alignment horizontal="center" vertical="center"/>
    </xf>
    <xf numFmtId="44" fontId="29" fillId="0" borderId="63" xfId="9" applyNumberFormat="1" applyFont="1" applyFill="1" applyBorder="1" applyAlignment="1">
      <alignment horizontal="center" vertical="center"/>
    </xf>
    <xf numFmtId="165" fontId="19" fillId="0" borderId="48" xfId="2" applyNumberFormat="1" applyFont="1" applyBorder="1" applyAlignment="1">
      <alignment horizontal="center" vertical="center"/>
    </xf>
    <xf numFmtId="165" fontId="19" fillId="0" borderId="54" xfId="2" applyNumberFormat="1" applyFont="1" applyBorder="1" applyAlignment="1">
      <alignment horizontal="center" vertical="center"/>
    </xf>
    <xf numFmtId="0" fontId="21" fillId="0" borderId="37" xfId="0" applyFont="1" applyBorder="1"/>
    <xf numFmtId="0" fontId="20" fillId="0" borderId="65" xfId="0" applyFont="1" applyBorder="1" applyAlignment="1">
      <alignment horizontal="center"/>
    </xf>
    <xf numFmtId="166" fontId="22" fillId="2" borderId="66" xfId="1" applyNumberFormat="1" applyFont="1" applyFill="1" applyBorder="1"/>
    <xf numFmtId="44" fontId="22" fillId="2" borderId="20" xfId="8" applyNumberFormat="1" applyFont="1"/>
    <xf numFmtId="44" fontId="22" fillId="2" borderId="67" xfId="8" applyNumberFormat="1" applyFont="1" applyBorder="1"/>
    <xf numFmtId="166" fontId="22" fillId="2" borderId="20" xfId="8" applyNumberFormat="1" applyFont="1"/>
    <xf numFmtId="166" fontId="22" fillId="2" borderId="67" xfId="8" applyNumberFormat="1" applyFont="1" applyBorder="1"/>
    <xf numFmtId="44" fontId="22" fillId="2" borderId="68" xfId="8" applyNumberFormat="1" applyFont="1" applyBorder="1"/>
    <xf numFmtId="44" fontId="22" fillId="2" borderId="52" xfId="8" applyNumberFormat="1" applyFont="1" applyBorder="1"/>
    <xf numFmtId="166" fontId="1" fillId="10" borderId="1" xfId="1" applyNumberFormat="1" applyFill="1" applyBorder="1" applyAlignment="1">
      <alignment vertical="center"/>
    </xf>
    <xf numFmtId="44" fontId="1" fillId="10" borderId="2" xfId="2" applyFill="1" applyBorder="1" applyAlignment="1">
      <alignment vertical="center"/>
    </xf>
    <xf numFmtId="2" fontId="28" fillId="10" borderId="1" xfId="1" applyNumberFormat="1" applyFont="1" applyFill="1" applyBorder="1" applyAlignment="1">
      <alignment vertical="center"/>
    </xf>
    <xf numFmtId="0" fontId="5" fillId="10" borderId="0" xfId="0" applyFont="1" applyFill="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vertical="center" wrapText="1"/>
    </xf>
    <xf numFmtId="0" fontId="15" fillId="0" borderId="1" xfId="0" applyFont="1" applyBorder="1" applyAlignment="1">
      <alignment horizontal="center" vertical="center"/>
    </xf>
    <xf numFmtId="0" fontId="15" fillId="0" borderId="29" xfId="0" applyFont="1" applyBorder="1" applyAlignment="1">
      <alignment horizontal="center" vertical="center"/>
    </xf>
    <xf numFmtId="44" fontId="29" fillId="0" borderId="0" xfId="0" applyNumberFormat="1" applyFont="1" applyAlignment="1">
      <alignment horizontal="center" vertical="center"/>
    </xf>
    <xf numFmtId="44" fontId="29" fillId="0" borderId="1" xfId="0" applyNumberFormat="1" applyFont="1" applyBorder="1" applyAlignment="1">
      <alignment horizontal="center" vertical="center"/>
    </xf>
    <xf numFmtId="44" fontId="29" fillId="0" borderId="29" xfId="0" applyNumberFormat="1" applyFont="1" applyBorder="1" applyAlignment="1">
      <alignment horizontal="center" vertical="center"/>
    </xf>
    <xf numFmtId="0" fontId="15" fillId="0" borderId="1" xfId="0" applyFont="1" applyBorder="1" applyAlignment="1">
      <alignment vertical="center"/>
    </xf>
    <xf numFmtId="9" fontId="15" fillId="0" borderId="1" xfId="0" applyNumberFormat="1" applyFont="1" applyBorder="1" applyAlignment="1">
      <alignment horizontal="center" vertical="center"/>
    </xf>
    <xf numFmtId="44" fontId="15" fillId="10" borderId="15" xfId="12" applyNumberFormat="1" applyFont="1" applyFill="1" applyBorder="1" applyAlignment="1">
      <alignment horizontal="center" vertical="center"/>
    </xf>
    <xf numFmtId="44" fontId="15" fillId="10" borderId="61" xfId="12" applyNumberFormat="1" applyFont="1" applyFill="1" applyBorder="1" applyAlignment="1">
      <alignment horizontal="center" vertical="center"/>
    </xf>
    <xf numFmtId="166" fontId="15" fillId="10" borderId="57" xfId="12" applyNumberFormat="1" applyFont="1" applyFill="1" applyBorder="1" applyAlignment="1">
      <alignment horizontal="center" vertical="center"/>
    </xf>
    <xf numFmtId="166" fontId="15" fillId="10" borderId="64" xfId="12" applyNumberFormat="1" applyFont="1" applyFill="1" applyBorder="1" applyAlignment="1">
      <alignment horizontal="center" vertical="center"/>
    </xf>
    <xf numFmtId="0" fontId="15" fillId="10" borderId="1" xfId="0" applyFont="1" applyFill="1" applyBorder="1" applyAlignment="1">
      <alignment horizontal="center" vertical="center"/>
    </xf>
    <xf numFmtId="165" fontId="4" fillId="10" borderId="1" xfId="0" applyNumberFormat="1" applyFont="1" applyFill="1" applyBorder="1" applyAlignment="1">
      <alignment horizontal="center" vertical="center" wrapText="1"/>
    </xf>
    <xf numFmtId="44" fontId="5" fillId="0" borderId="1" xfId="2" applyFont="1" applyFill="1" applyBorder="1" applyAlignment="1">
      <alignment vertical="center"/>
    </xf>
    <xf numFmtId="44" fontId="0" fillId="0" borderId="1" xfId="2" applyFont="1" applyBorder="1" applyAlignment="1">
      <alignment vertical="center" wrapText="1"/>
    </xf>
    <xf numFmtId="44" fontId="0" fillId="0" borderId="2" xfId="2" applyFont="1" applyFill="1" applyBorder="1" applyAlignment="1">
      <alignment horizontal="center" vertical="center" wrapText="1"/>
    </xf>
    <xf numFmtId="165" fontId="0" fillId="8" borderId="2" xfId="2" applyNumberFormat="1" applyFont="1" applyFill="1" applyBorder="1" applyAlignment="1">
      <alignment vertical="center"/>
    </xf>
    <xf numFmtId="164" fontId="1" fillId="8" borderId="0" xfId="10" applyNumberFormat="1" applyFill="1" applyBorder="1" applyAlignment="1">
      <alignment vertical="center"/>
    </xf>
    <xf numFmtId="44" fontId="0" fillId="0" borderId="0" xfId="2" applyFont="1" applyBorder="1" applyAlignment="1">
      <alignment horizontal="left" vertical="center"/>
    </xf>
    <xf numFmtId="165" fontId="0" fillId="8" borderId="1" xfId="2" applyNumberFormat="1" applyFont="1" applyFill="1" applyBorder="1" applyAlignment="1">
      <alignment vertical="center"/>
    </xf>
    <xf numFmtId="44" fontId="5" fillId="0" borderId="1" xfId="2" applyFont="1" applyFill="1" applyBorder="1" applyAlignment="1" applyProtection="1">
      <alignment horizontal="center" vertical="center"/>
      <protection locked="0"/>
    </xf>
    <xf numFmtId="44" fontId="5" fillId="0" borderId="15" xfId="2" applyFont="1" applyFill="1" applyBorder="1" applyAlignment="1" applyProtection="1">
      <alignment horizontal="center" vertical="center"/>
      <protection locked="0"/>
    </xf>
    <xf numFmtId="44" fontId="1" fillId="0" borderId="19" xfId="2" applyFont="1" applyBorder="1" applyAlignment="1">
      <alignment vertical="center"/>
    </xf>
    <xf numFmtId="0" fontId="15" fillId="0" borderId="8" xfId="2" applyNumberFormat="1" applyFont="1" applyBorder="1" applyAlignment="1">
      <alignment horizontal="center" vertical="center" wrapText="1"/>
    </xf>
    <xf numFmtId="44" fontId="1" fillId="0" borderId="16" xfId="2" applyFont="1" applyFill="1" applyBorder="1" applyAlignment="1">
      <alignment vertical="center"/>
    </xf>
    <xf numFmtId="0" fontId="15" fillId="0" borderId="44" xfId="2" applyNumberFormat="1" applyFont="1" applyBorder="1" applyAlignment="1">
      <alignment horizontal="center" vertical="center" wrapText="1"/>
    </xf>
    <xf numFmtId="49" fontId="0" fillId="0" borderId="10" xfId="0" applyNumberFormat="1" applyBorder="1" applyAlignment="1">
      <alignment horizontal="left" vertical="top" wrapText="1"/>
    </xf>
    <xf numFmtId="49" fontId="0" fillId="0" borderId="40" xfId="0" applyNumberFormat="1" applyBorder="1" applyAlignment="1">
      <alignment horizontal="left" vertical="top" wrapText="1"/>
    </xf>
    <xf numFmtId="49" fontId="0" fillId="0" borderId="11" xfId="0" applyNumberFormat="1" applyBorder="1" applyAlignment="1">
      <alignment horizontal="left" vertical="top"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21" fillId="0" borderId="12" xfId="0" applyFont="1" applyBorder="1" applyAlignment="1">
      <alignment horizontal="center" vertical="center"/>
    </xf>
    <xf numFmtId="0" fontId="21" fillId="0" borderId="1" xfId="0" applyFont="1" applyBorder="1" applyAlignment="1">
      <alignment horizontal="center" vertical="center"/>
    </xf>
    <xf numFmtId="0" fontId="21" fillId="0" borderId="26" xfId="0" applyFont="1" applyBorder="1" applyAlignment="1">
      <alignment horizontal="center" vertical="center"/>
    </xf>
    <xf numFmtId="0" fontId="21" fillId="0" borderId="48" xfId="0" applyFont="1" applyBorder="1" applyAlignment="1">
      <alignment horizontal="center" vertical="center"/>
    </xf>
    <xf numFmtId="0" fontId="21" fillId="0" borderId="27" xfId="0" applyFont="1" applyBorder="1" applyAlignment="1">
      <alignment horizontal="right"/>
    </xf>
    <xf numFmtId="0" fontId="21" fillId="0" borderId="53" xfId="0" applyFont="1" applyBorder="1" applyAlignment="1">
      <alignment horizontal="right"/>
    </xf>
    <xf numFmtId="0" fontId="20" fillId="0" borderId="35" xfId="0" applyFont="1" applyBorder="1" applyAlignment="1">
      <alignment horizontal="center"/>
    </xf>
    <xf numFmtId="0" fontId="20" fillId="0" borderId="0" xfId="0" applyFont="1" applyAlignment="1">
      <alignment horizontal="center"/>
    </xf>
    <xf numFmtId="0" fontId="10" fillId="0" borderId="34" xfId="0" applyFont="1" applyBorder="1" applyAlignment="1">
      <alignment horizontal="center" vertical="center"/>
    </xf>
    <xf numFmtId="0" fontId="10" fillId="0" borderId="3" xfId="0" applyFont="1" applyBorder="1" applyAlignment="1">
      <alignment horizontal="center" vertical="center"/>
    </xf>
    <xf numFmtId="0" fontId="10" fillId="0" borderId="36" xfId="0" applyFont="1" applyBorder="1" applyAlignment="1">
      <alignment horizontal="center" vertical="center"/>
    </xf>
    <xf numFmtId="0" fontId="21" fillId="0" borderId="12" xfId="0" applyFont="1" applyBorder="1" applyAlignment="1">
      <alignment horizontal="right"/>
    </xf>
    <xf numFmtId="0" fontId="21" fillId="0" borderId="1" xfId="0" applyFont="1" applyBorder="1" applyAlignment="1">
      <alignment horizontal="right"/>
    </xf>
    <xf numFmtId="0" fontId="21" fillId="0" borderId="34" xfId="0" applyFont="1" applyBorder="1" applyAlignment="1">
      <alignment horizontal="right" vertical="center"/>
    </xf>
    <xf numFmtId="0" fontId="21" fillId="0" borderId="3" xfId="0" applyFont="1" applyBorder="1" applyAlignment="1">
      <alignment horizontal="right" vertical="center"/>
    </xf>
    <xf numFmtId="0" fontId="21" fillId="0" borderId="12" xfId="0" applyFont="1" applyBorder="1" applyAlignment="1">
      <alignment horizontal="right" vertical="center"/>
    </xf>
    <xf numFmtId="0" fontId="21" fillId="0" borderId="1" xfId="0" applyFont="1" applyBorder="1" applyAlignment="1">
      <alignment horizontal="right" vertical="center"/>
    </xf>
    <xf numFmtId="0" fontId="22" fillId="2" borderId="53" xfId="8" applyFont="1" applyBorder="1" applyAlignment="1">
      <alignment horizontal="center"/>
    </xf>
    <xf numFmtId="0" fontId="22" fillId="2" borderId="28" xfId="8" applyFont="1" applyBorder="1" applyAlignment="1">
      <alignment horizontal="center"/>
    </xf>
    <xf numFmtId="0" fontId="0" fillId="11" borderId="13" xfId="0" applyFill="1" applyBorder="1" applyAlignment="1">
      <alignment horizontal="center"/>
    </xf>
    <xf numFmtId="0" fontId="0" fillId="11" borderId="17" xfId="0" applyFill="1" applyBorder="1" applyAlignment="1">
      <alignment horizontal="center"/>
    </xf>
    <xf numFmtId="0" fontId="19" fillId="0" borderId="56" xfId="0" applyFont="1" applyBorder="1" applyAlignment="1">
      <alignment horizontal="center" vertical="center" wrapText="1"/>
    </xf>
    <xf numFmtId="0" fontId="19" fillId="0" borderId="50" xfId="0" applyFont="1" applyBorder="1" applyAlignment="1">
      <alignment horizontal="center" vertical="center" wrapText="1"/>
    </xf>
    <xf numFmtId="0" fontId="15" fillId="0" borderId="34" xfId="0" applyFont="1" applyBorder="1" applyAlignment="1">
      <alignment horizontal="right" vertical="center"/>
    </xf>
    <xf numFmtId="0" fontId="15" fillId="0" borderId="3" xfId="0" applyFont="1" applyBorder="1" applyAlignment="1">
      <alignment horizontal="right" vertical="center"/>
    </xf>
    <xf numFmtId="0" fontId="15" fillId="0" borderId="46" xfId="0" applyFont="1" applyBorder="1" applyAlignment="1">
      <alignment horizontal="right" vertical="center"/>
    </xf>
    <xf numFmtId="0" fontId="15" fillId="0" borderId="12" xfId="0" applyFont="1" applyBorder="1" applyAlignment="1">
      <alignment horizontal="right" vertical="center"/>
    </xf>
    <xf numFmtId="0" fontId="15" fillId="0" borderId="1" xfId="0" applyFont="1"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21" fillId="0" borderId="34" xfId="0" applyFont="1" applyBorder="1" applyAlignment="1">
      <alignment horizontal="center" vertical="center"/>
    </xf>
    <xf numFmtId="0" fontId="21" fillId="0" borderId="3" xfId="0" applyFont="1" applyBorder="1" applyAlignment="1">
      <alignment horizontal="center" vertical="center"/>
    </xf>
    <xf numFmtId="0" fontId="20" fillId="0" borderId="55"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0" fillId="0" borderId="36" xfId="0" applyBorder="1" applyAlignment="1">
      <alignment horizontal="center" vertical="center"/>
    </xf>
    <xf numFmtId="0" fontId="2" fillId="0" borderId="27" xfId="4" applyBorder="1" applyAlignment="1">
      <alignment horizontal="center" vertical="center" wrapText="1"/>
    </xf>
    <xf numFmtId="0" fontId="2" fillId="0" borderId="53" xfId="4" applyBorder="1" applyAlignment="1">
      <alignment horizontal="center" vertical="center" wrapText="1"/>
    </xf>
    <xf numFmtId="0" fontId="2" fillId="0" borderId="28" xfId="4" applyBorder="1" applyAlignment="1">
      <alignment horizontal="center" vertical="center" wrapText="1"/>
    </xf>
    <xf numFmtId="0" fontId="1" fillId="4" borderId="34" xfId="10" applyBorder="1" applyAlignment="1">
      <alignment horizontal="center" vertical="center" wrapText="1"/>
    </xf>
    <xf numFmtId="0" fontId="1" fillId="4" borderId="3" xfId="10" applyBorder="1" applyAlignment="1">
      <alignment horizontal="center" vertical="center" wrapText="1"/>
    </xf>
    <xf numFmtId="0" fontId="1" fillId="4" borderId="36" xfId="10" applyBorder="1" applyAlignment="1">
      <alignment horizontal="center" vertical="center" wrapText="1"/>
    </xf>
    <xf numFmtId="0" fontId="15" fillId="4" borderId="35" xfId="10" applyFont="1" applyBorder="1" applyAlignment="1">
      <alignment horizontal="center" vertical="center" wrapText="1"/>
    </xf>
    <xf numFmtId="0" fontId="15" fillId="4" borderId="0" xfId="10" applyFont="1" applyBorder="1" applyAlignment="1">
      <alignment horizontal="center" vertical="center" wrapText="1"/>
    </xf>
    <xf numFmtId="0" fontId="15" fillId="4" borderId="37" xfId="10" applyFont="1" applyBorder="1" applyAlignment="1">
      <alignment horizontal="center" vertical="center" wrapText="1"/>
    </xf>
    <xf numFmtId="0" fontId="15" fillId="0" borderId="1" xfId="0" applyFont="1" applyBorder="1" applyAlignment="1">
      <alignment horizontal="center" vertical="center"/>
    </xf>
    <xf numFmtId="0" fontId="15" fillId="0" borderId="29" xfId="0" applyFont="1" applyBorder="1" applyAlignment="1">
      <alignment horizontal="center" vertical="center"/>
    </xf>
    <xf numFmtId="0" fontId="15" fillId="0" borderId="12" xfId="0" applyFont="1" applyBorder="1" applyAlignment="1">
      <alignment horizontal="right" vertical="center" wrapText="1"/>
    </xf>
    <xf numFmtId="0" fontId="15" fillId="0" borderId="1" xfId="0" applyFont="1" applyBorder="1" applyAlignment="1">
      <alignment horizontal="right" vertical="center" wrapText="1"/>
    </xf>
    <xf numFmtId="0" fontId="5" fillId="0" borderId="1"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4" fillId="0" borderId="1"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1" fontId="0" fillId="0" borderId="15" xfId="0" applyNumberFormat="1" applyBorder="1" applyAlignment="1">
      <alignment horizontal="center" vertical="center" wrapText="1"/>
    </xf>
    <xf numFmtId="1" fontId="0" fillId="0" borderId="16" xfId="0" applyNumberFormat="1" applyBorder="1" applyAlignment="1">
      <alignment horizontal="center" vertical="center" wrapText="1"/>
    </xf>
    <xf numFmtId="0" fontId="19" fillId="0" borderId="1" xfId="0" applyFont="1" applyBorder="1" applyAlignment="1">
      <alignment horizontal="center" vertical="center" wrapText="1"/>
    </xf>
    <xf numFmtId="0" fontId="0" fillId="17" borderId="5" xfId="0" applyFill="1" applyBorder="1" applyAlignment="1">
      <alignment horizontal="center" vertical="center"/>
    </xf>
    <xf numFmtId="1" fontId="5" fillId="0" borderId="15" xfId="0" applyNumberFormat="1" applyFont="1" applyBorder="1" applyAlignment="1">
      <alignment horizontal="center" vertical="center" wrapText="1"/>
    </xf>
    <xf numFmtId="1" fontId="5" fillId="0" borderId="16" xfId="0" applyNumberFormat="1" applyFont="1" applyBorder="1" applyAlignment="1">
      <alignment horizontal="center" vertical="center" wrapText="1"/>
    </xf>
    <xf numFmtId="0" fontId="5" fillId="0" borderId="1" xfId="0" applyFont="1" applyBorder="1" applyAlignment="1">
      <alignment horizontal="center"/>
    </xf>
    <xf numFmtId="0" fontId="0" fillId="0" borderId="1" xfId="0" applyBorder="1" applyAlignment="1">
      <alignment horizontal="center"/>
    </xf>
    <xf numFmtId="165" fontId="0" fillId="0" borderId="17" xfId="2" applyNumberFormat="1" applyFont="1" applyBorder="1" applyAlignment="1">
      <alignment horizontal="center" vertical="center" wrapText="1"/>
    </xf>
    <xf numFmtId="165" fontId="0" fillId="0" borderId="0" xfId="2" applyNumberFormat="1" applyFont="1" applyBorder="1" applyAlignment="1">
      <alignment horizontal="center" vertical="center" wrapText="1"/>
    </xf>
    <xf numFmtId="0" fontId="11" fillId="0" borderId="3" xfId="11" applyFont="1" applyBorder="1" applyAlignment="1">
      <alignment horizontal="center"/>
    </xf>
    <xf numFmtId="0" fontId="11" fillId="0" borderId="4" xfId="11" applyFont="1" applyBorder="1" applyAlignment="1">
      <alignment horizontal="center"/>
    </xf>
    <xf numFmtId="44" fontId="0" fillId="0" borderId="7" xfId="2" applyFont="1" applyBorder="1" applyAlignment="1">
      <alignment horizontal="center"/>
    </xf>
    <xf numFmtId="44" fontId="1" fillId="0" borderId="7" xfId="2" applyFont="1" applyBorder="1" applyAlignment="1">
      <alignment horizontal="center"/>
    </xf>
    <xf numFmtId="44" fontId="0" fillId="0" borderId="1" xfId="2" applyFont="1" applyBorder="1" applyAlignment="1">
      <alignment horizontal="center" vertical="center"/>
    </xf>
    <xf numFmtId="44" fontId="0" fillId="0" borderId="2" xfId="2" applyFont="1" applyBorder="1" applyAlignment="1">
      <alignment horizontal="center" vertical="center"/>
    </xf>
    <xf numFmtId="44" fontId="0" fillId="0" borderId="3" xfId="2" applyFont="1" applyBorder="1" applyAlignment="1">
      <alignment horizontal="center" vertical="center"/>
    </xf>
    <xf numFmtId="44" fontId="0" fillId="0" borderId="4" xfId="2" applyFont="1" applyBorder="1" applyAlignment="1">
      <alignment horizontal="center" vertical="center"/>
    </xf>
    <xf numFmtId="44" fontId="0" fillId="0" borderId="49" xfId="2" applyFont="1" applyBorder="1" applyAlignment="1">
      <alignment horizontal="center" vertical="center"/>
    </xf>
    <xf numFmtId="44" fontId="0" fillId="0" borderId="50" xfId="2" applyFont="1" applyBorder="1" applyAlignment="1">
      <alignment horizontal="center" vertical="center"/>
    </xf>
    <xf numFmtId="44" fontId="0" fillId="0" borderId="51" xfId="2" applyFont="1" applyBorder="1" applyAlignment="1">
      <alignment horizontal="center" vertical="center"/>
    </xf>
    <xf numFmtId="44" fontId="15" fillId="10" borderId="10" xfId="2" applyFont="1" applyFill="1" applyBorder="1" applyAlignment="1">
      <alignment horizontal="center" vertical="center" wrapText="1"/>
    </xf>
    <xf numFmtId="44" fontId="15" fillId="10" borderId="40" xfId="2" applyFont="1" applyFill="1" applyBorder="1" applyAlignment="1">
      <alignment horizontal="center" vertical="center" wrapText="1"/>
    </xf>
    <xf numFmtId="44" fontId="20" fillId="0" borderId="58" xfId="2" applyFont="1" applyBorder="1" applyAlignment="1">
      <alignment horizontal="center" vertical="center"/>
    </xf>
    <xf numFmtId="44" fontId="20" fillId="0" borderId="16" xfId="2" applyFont="1" applyBorder="1" applyAlignment="1">
      <alignment horizontal="center" vertical="center"/>
    </xf>
    <xf numFmtId="44" fontId="0" fillId="0" borderId="19" xfId="2" applyFont="1" applyBorder="1" applyAlignment="1">
      <alignment horizontal="center" vertical="center"/>
    </xf>
    <xf numFmtId="44" fontId="0" fillId="0" borderId="7" xfId="2" applyFont="1" applyBorder="1" applyAlignment="1">
      <alignment horizontal="center" vertical="center"/>
    </xf>
    <xf numFmtId="44" fontId="15" fillId="10" borderId="11" xfId="2" applyFont="1" applyFill="1" applyBorder="1" applyAlignment="1">
      <alignment horizontal="center" vertical="center" wrapText="1"/>
    </xf>
    <xf numFmtId="44" fontId="20" fillId="0" borderId="24" xfId="2" applyFont="1" applyBorder="1" applyAlignment="1">
      <alignment horizontal="center" vertical="center"/>
    </xf>
    <xf numFmtId="44" fontId="20" fillId="0" borderId="18" xfId="2" applyFont="1" applyBorder="1" applyAlignment="1">
      <alignment horizontal="center" vertical="center"/>
    </xf>
    <xf numFmtId="44" fontId="20" fillId="0" borderId="41" xfId="2" applyFont="1" applyBorder="1" applyAlignment="1">
      <alignment horizontal="center" vertical="center"/>
    </xf>
    <xf numFmtId="44" fontId="5" fillId="0" borderId="1" xfId="2" applyFont="1" applyBorder="1" applyAlignment="1" applyProtection="1">
      <alignment horizontal="center" vertical="center"/>
      <protection locked="0"/>
    </xf>
    <xf numFmtId="44" fontId="5" fillId="0" borderId="15" xfId="2" applyFont="1" applyBorder="1" applyAlignment="1" applyProtection="1">
      <alignment horizontal="center" vertical="center"/>
      <protection locked="0"/>
    </xf>
    <xf numFmtId="44" fontId="24" fillId="9" borderId="17" xfId="2" applyFont="1" applyFill="1" applyBorder="1" applyAlignment="1">
      <alignment horizontal="center" vertical="center" wrapText="1"/>
    </xf>
    <xf numFmtId="44" fontId="24" fillId="9" borderId="0" xfId="2" applyFont="1" applyFill="1" applyBorder="1" applyAlignment="1">
      <alignment horizontal="center" vertical="center" wrapText="1"/>
    </xf>
    <xf numFmtId="44" fontId="24" fillId="9" borderId="37" xfId="2" applyFont="1" applyFill="1" applyBorder="1" applyAlignment="1">
      <alignment horizontal="center" vertical="center" wrapText="1"/>
    </xf>
    <xf numFmtId="44" fontId="15" fillId="9" borderId="17" xfId="2" applyFont="1" applyFill="1" applyBorder="1" applyAlignment="1">
      <alignment horizontal="center" vertical="center" wrapText="1"/>
    </xf>
    <xf numFmtId="44" fontId="15" fillId="9" borderId="0" xfId="2" applyFont="1" applyFill="1" applyBorder="1" applyAlignment="1">
      <alignment horizontal="center" vertical="center" wrapText="1"/>
    </xf>
    <xf numFmtId="44" fontId="15" fillId="9" borderId="14" xfId="2" applyFont="1" applyFill="1" applyBorder="1" applyAlignment="1">
      <alignment horizontal="center" vertical="center" wrapText="1"/>
    </xf>
    <xf numFmtId="44" fontId="1" fillId="8" borderId="25" xfId="2" applyFont="1" applyFill="1" applyBorder="1" applyAlignment="1">
      <alignment horizontal="center" vertical="center"/>
    </xf>
    <xf numFmtId="44" fontId="1" fillId="8" borderId="40" xfId="2" applyFont="1" applyFill="1" applyBorder="1" applyAlignment="1">
      <alignment horizontal="center" vertical="center"/>
    </xf>
    <xf numFmtId="44" fontId="1" fillId="8" borderId="11" xfId="2" applyFont="1" applyFill="1" applyBorder="1" applyAlignment="1">
      <alignment horizontal="center" vertical="center"/>
    </xf>
    <xf numFmtId="44" fontId="1" fillId="8" borderId="44" xfId="2" applyFont="1" applyFill="1" applyBorder="1" applyAlignment="1">
      <alignment horizontal="center" vertical="center"/>
    </xf>
    <xf numFmtId="44" fontId="1" fillId="8" borderId="60" xfId="2" applyFont="1" applyFill="1" applyBorder="1" applyAlignment="1">
      <alignment horizontal="center" vertical="center"/>
    </xf>
    <xf numFmtId="44" fontId="1" fillId="8" borderId="32" xfId="2" applyFont="1" applyFill="1" applyBorder="1" applyAlignment="1">
      <alignment horizontal="center" vertical="center"/>
    </xf>
    <xf numFmtId="44" fontId="1" fillId="8" borderId="33" xfId="2" applyFont="1" applyFill="1" applyBorder="1" applyAlignment="1">
      <alignment horizontal="center" vertical="center"/>
    </xf>
    <xf numFmtId="44" fontId="1" fillId="8" borderId="23" xfId="2" applyFont="1" applyFill="1" applyBorder="1" applyAlignment="1">
      <alignment horizontal="center" vertical="center"/>
    </xf>
    <xf numFmtId="44" fontId="1" fillId="8" borderId="43" xfId="2" applyFont="1" applyFill="1" applyBorder="1" applyAlignment="1">
      <alignment horizontal="center" vertical="center"/>
    </xf>
    <xf numFmtId="44" fontId="1" fillId="8" borderId="18" xfId="2" applyFont="1" applyFill="1" applyBorder="1" applyAlignment="1">
      <alignment horizontal="center" vertical="center"/>
    </xf>
    <xf numFmtId="44" fontId="1" fillId="9" borderId="35" xfId="2" applyFont="1" applyFill="1" applyBorder="1" applyAlignment="1">
      <alignment horizontal="center"/>
    </xf>
    <xf numFmtId="44" fontId="1" fillId="9" borderId="0" xfId="2" applyFont="1" applyFill="1" applyBorder="1" applyAlignment="1">
      <alignment horizontal="center"/>
    </xf>
    <xf numFmtId="44" fontId="1" fillId="9" borderId="6" xfId="2" applyFont="1" applyFill="1" applyBorder="1" applyAlignment="1">
      <alignment horizontal="center"/>
    </xf>
    <xf numFmtId="44" fontId="1" fillId="9" borderId="14" xfId="2" applyFont="1" applyFill="1" applyBorder="1" applyAlignment="1">
      <alignment horizontal="center"/>
    </xf>
    <xf numFmtId="44" fontId="1" fillId="9" borderId="47" xfId="2" applyFont="1" applyFill="1" applyBorder="1" applyAlignment="1">
      <alignment horizontal="center"/>
    </xf>
    <xf numFmtId="44" fontId="20" fillId="0" borderId="17" xfId="2" applyFont="1" applyBorder="1" applyAlignment="1">
      <alignment horizontal="center" vertical="center"/>
    </xf>
    <xf numFmtId="44" fontId="20" fillId="0" borderId="0" xfId="2" applyFont="1" applyBorder="1" applyAlignment="1">
      <alignment horizontal="center" vertical="center"/>
    </xf>
    <xf numFmtId="44" fontId="20" fillId="0" borderId="14" xfId="2" applyFont="1" applyBorder="1" applyAlignment="1">
      <alignment horizontal="center" vertical="center"/>
    </xf>
    <xf numFmtId="44" fontId="1" fillId="9" borderId="0" xfId="2" applyFont="1" applyFill="1" applyAlignment="1">
      <alignment horizontal="center"/>
    </xf>
    <xf numFmtId="44" fontId="1" fillId="9" borderId="7" xfId="2" applyFont="1" applyFill="1" applyBorder="1" applyAlignment="1">
      <alignment horizontal="center"/>
    </xf>
    <xf numFmtId="44" fontId="1" fillId="9" borderId="8" xfId="2" applyFont="1" applyFill="1" applyBorder="1" applyAlignment="1">
      <alignment horizontal="center"/>
    </xf>
    <xf numFmtId="44" fontId="23" fillId="8" borderId="25" xfId="2" applyFont="1" applyFill="1" applyBorder="1" applyAlignment="1">
      <alignment horizontal="center" vertical="center"/>
    </xf>
    <xf numFmtId="44" fontId="23" fillId="8" borderId="40" xfId="2" applyFont="1" applyFill="1" applyBorder="1" applyAlignment="1">
      <alignment horizontal="center" vertical="center"/>
    </xf>
    <xf numFmtId="44" fontId="23" fillId="8" borderId="23" xfId="2" applyFont="1" applyFill="1" applyBorder="1" applyAlignment="1">
      <alignment horizontal="center" vertical="center"/>
    </xf>
    <xf numFmtId="44" fontId="1" fillId="8" borderId="45" xfId="2" applyFont="1" applyFill="1" applyBorder="1" applyAlignment="1">
      <alignment horizontal="center" vertical="center"/>
    </xf>
    <xf numFmtId="44" fontId="23" fillId="9" borderId="17" xfId="2" applyFont="1" applyFill="1" applyBorder="1" applyAlignment="1">
      <alignment horizontal="center" vertical="center"/>
    </xf>
    <xf numFmtId="44" fontId="23" fillId="9" borderId="37" xfId="2" applyFont="1" applyFill="1" applyBorder="1" applyAlignment="1">
      <alignment horizontal="center" vertical="center"/>
    </xf>
    <xf numFmtId="44" fontId="23" fillId="9" borderId="0" xfId="2" applyFont="1" applyFill="1" applyBorder="1" applyAlignment="1">
      <alignment horizontal="center" vertical="center"/>
    </xf>
    <xf numFmtId="44" fontId="23" fillId="9" borderId="14" xfId="2" applyFont="1" applyFill="1" applyBorder="1" applyAlignment="1">
      <alignment horizontal="center" vertical="center"/>
    </xf>
    <xf numFmtId="44" fontId="15" fillId="9" borderId="35" xfId="2" applyFont="1" applyFill="1" applyBorder="1" applyAlignment="1">
      <alignment horizontal="center" vertical="center"/>
    </xf>
    <xf numFmtId="44" fontId="15" fillId="9" borderId="0" xfId="2" applyFont="1" applyFill="1" applyBorder="1" applyAlignment="1">
      <alignment horizontal="center" vertical="center"/>
    </xf>
    <xf numFmtId="44" fontId="1" fillId="9" borderId="35" xfId="2" applyFont="1" applyFill="1" applyBorder="1" applyAlignment="1">
      <alignment horizontal="center" vertical="center"/>
    </xf>
    <xf numFmtId="44" fontId="1" fillId="9" borderId="0" xfId="2" applyFont="1" applyFill="1" applyBorder="1" applyAlignment="1">
      <alignment horizontal="center" vertical="center"/>
    </xf>
    <xf numFmtId="0" fontId="10" fillId="0" borderId="27" xfId="0" applyFont="1" applyBorder="1" applyAlignment="1">
      <alignment horizontal="center"/>
    </xf>
    <xf numFmtId="0" fontId="10" fillId="0" borderId="53" xfId="0" applyFont="1" applyBorder="1" applyAlignment="1">
      <alignment horizontal="center"/>
    </xf>
    <xf numFmtId="0" fontId="10" fillId="0" borderId="28" xfId="0" applyFont="1" applyBorder="1" applyAlignment="1">
      <alignment horizontal="center"/>
    </xf>
    <xf numFmtId="44" fontId="1" fillId="10" borderId="2" xfId="2" applyNumberFormat="1" applyFill="1" applyBorder="1" applyAlignment="1">
      <alignment vertical="center"/>
    </xf>
    <xf numFmtId="0" fontId="5" fillId="0" borderId="27" xfId="0" applyFont="1" applyBorder="1" applyAlignment="1">
      <alignment horizontal="center"/>
    </xf>
    <xf numFmtId="0" fontId="5" fillId="0" borderId="53" xfId="0" applyFont="1" applyBorder="1" applyAlignment="1">
      <alignment horizontal="center"/>
    </xf>
    <xf numFmtId="0" fontId="5" fillId="0" borderId="28" xfId="0" applyFont="1" applyBorder="1" applyAlignment="1">
      <alignment horizontal="center"/>
    </xf>
    <xf numFmtId="0" fontId="5" fillId="0" borderId="12" xfId="0" applyFont="1" applyBorder="1" applyAlignment="1">
      <alignment horizontal="center"/>
    </xf>
    <xf numFmtId="0" fontId="5" fillId="0" borderId="29" xfId="0" applyFont="1" applyBorder="1" applyAlignment="1">
      <alignment horizontal="center"/>
    </xf>
    <xf numFmtId="0" fontId="0" fillId="0" borderId="12" xfId="0" applyBorder="1"/>
    <xf numFmtId="165" fontId="0" fillId="0" borderId="29" xfId="2" applyNumberFormat="1" applyFont="1" applyBorder="1"/>
    <xf numFmtId="0" fontId="0" fillId="0" borderId="12" xfId="0" applyBorder="1" applyAlignment="1">
      <alignment horizontal="center"/>
    </xf>
    <xf numFmtId="0" fontId="0" fillId="0" borderId="29" xfId="0" applyBorder="1" applyAlignment="1">
      <alignment horizontal="center"/>
    </xf>
    <xf numFmtId="0" fontId="5" fillId="0" borderId="35" xfId="0" applyFont="1" applyBorder="1" applyAlignment="1">
      <alignment horizontal="center"/>
    </xf>
    <xf numFmtId="0" fontId="5" fillId="0" borderId="0" xfId="0" applyFont="1" applyBorder="1" applyAlignment="1">
      <alignment horizontal="center"/>
    </xf>
    <xf numFmtId="0" fontId="5" fillId="0" borderId="37" xfId="0" applyFont="1" applyBorder="1" applyAlignment="1">
      <alignment horizontal="center"/>
    </xf>
    <xf numFmtId="0" fontId="0" fillId="0" borderId="39" xfId="0" applyBorder="1"/>
    <xf numFmtId="165" fontId="0" fillId="0" borderId="37" xfId="2" applyNumberFormat="1" applyFont="1" applyBorder="1" applyAlignment="1">
      <alignment horizontal="center" vertical="center" wrapText="1"/>
    </xf>
    <xf numFmtId="0" fontId="5" fillId="0" borderId="12" xfId="0" applyFont="1" applyBorder="1" applyAlignment="1">
      <alignment horizontal="center"/>
    </xf>
    <xf numFmtId="0" fontId="5" fillId="0" borderId="29" xfId="0" applyFont="1" applyBorder="1" applyAlignment="1">
      <alignment horizontal="center"/>
    </xf>
    <xf numFmtId="165" fontId="0" fillId="0" borderId="29" xfId="2" applyNumberFormat="1" applyFont="1" applyBorder="1" applyAlignment="1">
      <alignment horizontal="center"/>
    </xf>
    <xf numFmtId="0" fontId="0" fillId="0" borderId="26" xfId="0" applyBorder="1"/>
    <xf numFmtId="44" fontId="0" fillId="0" borderId="48" xfId="2" applyFont="1" applyBorder="1"/>
    <xf numFmtId="165" fontId="0" fillId="0" borderId="48" xfId="2" applyNumberFormat="1" applyFont="1" applyBorder="1"/>
    <xf numFmtId="165" fontId="0" fillId="0" borderId="54" xfId="2" applyNumberFormat="1" applyFont="1" applyBorder="1"/>
  </cellXfs>
  <cellStyles count="45">
    <cellStyle name="40% - Accent1" xfId="10" builtinId="31"/>
    <cellStyle name="Bad" xfId="14" builtinId="27"/>
    <cellStyle name="Calculation" xfId="9" builtinId="22"/>
    <cellStyle name="Comma" xfId="1" builtinId="3"/>
    <cellStyle name="Comma 2" xfId="5" xr:uid="{00000000-0005-0000-0000-000004000000}"/>
    <cellStyle name="Comma 2 2" xfId="16" xr:uid="{00000000-0005-0000-0000-000005000000}"/>
    <cellStyle name="Comma 2 3" xfId="15" xr:uid="{00000000-0005-0000-0000-000006000000}"/>
    <cellStyle name="Comma 3" xfId="17" xr:uid="{00000000-0005-0000-0000-000007000000}"/>
    <cellStyle name="Comma 4" xfId="18" xr:uid="{00000000-0005-0000-0000-000008000000}"/>
    <cellStyle name="Comma 5" xfId="19" xr:uid="{00000000-0005-0000-0000-000009000000}"/>
    <cellStyle name="Comma 6" xfId="20" xr:uid="{00000000-0005-0000-0000-00000A000000}"/>
    <cellStyle name="Currency" xfId="2" builtinId="4"/>
    <cellStyle name="Currency 2" xfId="6" xr:uid="{00000000-0005-0000-0000-00000C000000}"/>
    <cellStyle name="Good" xfId="13" builtinId="26"/>
    <cellStyle name="Input" xfId="8" builtinId="20"/>
    <cellStyle name="Linked Cell" xfId="12" builtinId="24"/>
    <cellStyle name="Normal" xfId="0" builtinId="0"/>
    <cellStyle name="Normal 10" xfId="7" xr:uid="{00000000-0005-0000-0000-000011000000}"/>
    <cellStyle name="Normal 10 2" xfId="21" xr:uid="{00000000-0005-0000-0000-000012000000}"/>
    <cellStyle name="Normal 11" xfId="22" xr:uid="{00000000-0005-0000-0000-000013000000}"/>
    <cellStyle name="Normal 12" xfId="23" xr:uid="{00000000-0005-0000-0000-000014000000}"/>
    <cellStyle name="Normal 12 2" xfId="24" xr:uid="{00000000-0005-0000-0000-000015000000}"/>
    <cellStyle name="Normal 12 3" xfId="25" xr:uid="{00000000-0005-0000-0000-000016000000}"/>
    <cellStyle name="Normal 13" xfId="26" xr:uid="{00000000-0005-0000-0000-000017000000}"/>
    <cellStyle name="Normal 14" xfId="27" xr:uid="{00000000-0005-0000-0000-000018000000}"/>
    <cellStyle name="Normal 15" xfId="28" xr:uid="{00000000-0005-0000-0000-000019000000}"/>
    <cellStyle name="Normal 16" xfId="29" xr:uid="{00000000-0005-0000-0000-00001A000000}"/>
    <cellStyle name="Normal 17" xfId="30" xr:uid="{00000000-0005-0000-0000-00001B000000}"/>
    <cellStyle name="Normal 19" xfId="44" xr:uid="{00000000-0005-0000-0000-00001C000000}"/>
    <cellStyle name="Normal 2" xfId="4" xr:uid="{00000000-0005-0000-0000-00001D000000}"/>
    <cellStyle name="Normal 2 2" xfId="32" xr:uid="{00000000-0005-0000-0000-00001E000000}"/>
    <cellStyle name="Normal 2 2 2" xfId="33" xr:uid="{00000000-0005-0000-0000-00001F000000}"/>
    <cellStyle name="Normal 2 3" xfId="34" xr:uid="{00000000-0005-0000-0000-000020000000}"/>
    <cellStyle name="Normal 2 4" xfId="31" xr:uid="{00000000-0005-0000-0000-000021000000}"/>
    <cellStyle name="Normal 3" xfId="35" xr:uid="{00000000-0005-0000-0000-000022000000}"/>
    <cellStyle name="Normal 4" xfId="36" xr:uid="{00000000-0005-0000-0000-000023000000}"/>
    <cellStyle name="Normal 5" xfId="37" xr:uid="{00000000-0005-0000-0000-000024000000}"/>
    <cellStyle name="Normal 6" xfId="38" xr:uid="{00000000-0005-0000-0000-000025000000}"/>
    <cellStyle name="Normal 7" xfId="39" xr:uid="{00000000-0005-0000-0000-000026000000}"/>
    <cellStyle name="Normal 8" xfId="40" xr:uid="{00000000-0005-0000-0000-000027000000}"/>
    <cellStyle name="Normal 9" xfId="11" xr:uid="{00000000-0005-0000-0000-000028000000}"/>
    <cellStyle name="Normal 9 2" xfId="42" xr:uid="{00000000-0005-0000-0000-000029000000}"/>
    <cellStyle name="Normal 9 3" xfId="43" xr:uid="{00000000-0005-0000-0000-00002A000000}"/>
    <cellStyle name="Normal 9 4" xfId="41" xr:uid="{00000000-0005-0000-0000-00002B000000}"/>
    <cellStyle name="Percent" xfId="3" builtinId="5"/>
  </cellStyles>
  <dxfs count="0"/>
  <tableStyles count="0" defaultTableStyle="TableStyleMedium9" defaultPivotStyle="PivotStyleLight16"/>
  <colors>
    <mruColors>
      <color rgb="FFF6E0E2"/>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view="pageLayout" zoomScaleNormal="125" workbookViewId="0">
      <selection activeCell="B12" sqref="B12:D13"/>
    </sheetView>
  </sheetViews>
  <sheetFormatPr defaultColWidth="1.5703125" defaultRowHeight="15" x14ac:dyDescent="0.25"/>
  <cols>
    <col min="1" max="1" width="13.28515625" customWidth="1"/>
    <col min="2" max="2" width="13.7109375" customWidth="1"/>
    <col min="3" max="3" width="14.7109375" customWidth="1"/>
    <col min="4" max="4" width="13.28515625" customWidth="1"/>
    <col min="5" max="5" width="7.28515625" customWidth="1"/>
    <col min="228" max="228" width="4.7109375" customWidth="1"/>
    <col min="229" max="229" width="2.7109375" customWidth="1"/>
    <col min="230" max="230" width="15" customWidth="1"/>
    <col min="231" max="231" width="9" bestFit="1" customWidth="1"/>
    <col min="232" max="232" width="8.42578125" bestFit="1" customWidth="1"/>
    <col min="233" max="233" width="10.28515625" bestFit="1" customWidth="1"/>
    <col min="234" max="236" width="9.7109375" bestFit="1" customWidth="1"/>
    <col min="237" max="237" width="9.5703125" bestFit="1" customWidth="1"/>
    <col min="238" max="238" width="10.140625" bestFit="1" customWidth="1"/>
    <col min="484" max="484" width="4.7109375" customWidth="1"/>
    <col min="485" max="485" width="2.7109375" customWidth="1"/>
    <col min="486" max="486" width="15" customWidth="1"/>
    <col min="487" max="487" width="9" bestFit="1" customWidth="1"/>
    <col min="488" max="488" width="8.42578125" bestFit="1" customWidth="1"/>
    <col min="489" max="489" width="10.28515625" bestFit="1" customWidth="1"/>
    <col min="490" max="492" width="9.7109375" bestFit="1" customWidth="1"/>
    <col min="493" max="493" width="9.5703125" bestFit="1" customWidth="1"/>
    <col min="494" max="494" width="10.140625" bestFit="1" customWidth="1"/>
    <col min="740" max="740" width="4.7109375" customWidth="1"/>
    <col min="741" max="741" width="2.7109375" customWidth="1"/>
    <col min="742" max="742" width="15" customWidth="1"/>
    <col min="743" max="743" width="9" bestFit="1" customWidth="1"/>
    <col min="744" max="744" width="8.42578125" bestFit="1" customWidth="1"/>
    <col min="745" max="745" width="10.28515625" bestFit="1" customWidth="1"/>
    <col min="746" max="748" width="9.7109375" bestFit="1" customWidth="1"/>
    <col min="749" max="749" width="9.5703125" bestFit="1" customWidth="1"/>
    <col min="750" max="750" width="10.140625" bestFit="1" customWidth="1"/>
    <col min="996" max="996" width="4.7109375" customWidth="1"/>
    <col min="997" max="997" width="2.7109375" customWidth="1"/>
    <col min="998" max="998" width="15" customWidth="1"/>
    <col min="999" max="999" width="9" bestFit="1" customWidth="1"/>
    <col min="1000" max="1000" width="8.42578125" bestFit="1" customWidth="1"/>
    <col min="1001" max="1001" width="10.28515625" bestFit="1" customWidth="1"/>
    <col min="1002" max="1004" width="9.7109375" bestFit="1" customWidth="1"/>
    <col min="1005" max="1005" width="9.5703125" bestFit="1" customWidth="1"/>
    <col min="1006" max="1006" width="10.140625" bestFit="1" customWidth="1"/>
    <col min="1252" max="1252" width="4.7109375" customWidth="1"/>
    <col min="1253" max="1253" width="2.7109375" customWidth="1"/>
    <col min="1254" max="1254" width="15" customWidth="1"/>
    <col min="1255" max="1255" width="9" bestFit="1" customWidth="1"/>
    <col min="1256" max="1256" width="8.42578125" bestFit="1" customWidth="1"/>
    <col min="1257" max="1257" width="10.28515625" bestFit="1" customWidth="1"/>
    <col min="1258" max="1260" width="9.7109375" bestFit="1" customWidth="1"/>
    <col min="1261" max="1261" width="9.5703125" bestFit="1" customWidth="1"/>
    <col min="1262" max="1262" width="10.140625" bestFit="1" customWidth="1"/>
    <col min="1508" max="1508" width="4.7109375" customWidth="1"/>
    <col min="1509" max="1509" width="2.7109375" customWidth="1"/>
    <col min="1510" max="1510" width="15" customWidth="1"/>
    <col min="1511" max="1511" width="9" bestFit="1" customWidth="1"/>
    <col min="1512" max="1512" width="8.42578125" bestFit="1" customWidth="1"/>
    <col min="1513" max="1513" width="10.28515625" bestFit="1" customWidth="1"/>
    <col min="1514" max="1516" width="9.7109375" bestFit="1" customWidth="1"/>
    <col min="1517" max="1517" width="9.5703125" bestFit="1" customWidth="1"/>
    <col min="1518" max="1518" width="10.140625" bestFit="1" customWidth="1"/>
    <col min="1764" max="1764" width="4.7109375" customWidth="1"/>
    <col min="1765" max="1765" width="2.7109375" customWidth="1"/>
    <col min="1766" max="1766" width="15" customWidth="1"/>
    <col min="1767" max="1767" width="9" bestFit="1" customWidth="1"/>
    <col min="1768" max="1768" width="8.42578125" bestFit="1" customWidth="1"/>
    <col min="1769" max="1769" width="10.28515625" bestFit="1" customWidth="1"/>
    <col min="1770" max="1772" width="9.7109375" bestFit="1" customWidth="1"/>
    <col min="1773" max="1773" width="9.5703125" bestFit="1" customWidth="1"/>
    <col min="1774" max="1774" width="10.140625" bestFit="1" customWidth="1"/>
    <col min="2020" max="2020" width="4.7109375" customWidth="1"/>
    <col min="2021" max="2021" width="2.7109375" customWidth="1"/>
    <col min="2022" max="2022" width="15" customWidth="1"/>
    <col min="2023" max="2023" width="9" bestFit="1" customWidth="1"/>
    <col min="2024" max="2024" width="8.42578125" bestFit="1" customWidth="1"/>
    <col min="2025" max="2025" width="10.28515625" bestFit="1" customWidth="1"/>
    <col min="2026" max="2028" width="9.7109375" bestFit="1" customWidth="1"/>
    <col min="2029" max="2029" width="9.5703125" bestFit="1" customWidth="1"/>
    <col min="2030" max="2030" width="10.140625" bestFit="1" customWidth="1"/>
    <col min="2276" max="2276" width="4.7109375" customWidth="1"/>
    <col min="2277" max="2277" width="2.7109375" customWidth="1"/>
    <col min="2278" max="2278" width="15" customWidth="1"/>
    <col min="2279" max="2279" width="9" bestFit="1" customWidth="1"/>
    <col min="2280" max="2280" width="8.42578125" bestFit="1" customWidth="1"/>
    <col min="2281" max="2281" width="10.28515625" bestFit="1" customWidth="1"/>
    <col min="2282" max="2284" width="9.7109375" bestFit="1" customWidth="1"/>
    <col min="2285" max="2285" width="9.5703125" bestFit="1" customWidth="1"/>
    <col min="2286" max="2286" width="10.140625" bestFit="1" customWidth="1"/>
    <col min="2532" max="2532" width="4.7109375" customWidth="1"/>
    <col min="2533" max="2533" width="2.7109375" customWidth="1"/>
    <col min="2534" max="2534" width="15" customWidth="1"/>
    <col min="2535" max="2535" width="9" bestFit="1" customWidth="1"/>
    <col min="2536" max="2536" width="8.42578125" bestFit="1" customWidth="1"/>
    <col min="2537" max="2537" width="10.28515625" bestFit="1" customWidth="1"/>
    <col min="2538" max="2540" width="9.7109375" bestFit="1" customWidth="1"/>
    <col min="2541" max="2541" width="9.5703125" bestFit="1" customWidth="1"/>
    <col min="2542" max="2542" width="10.140625" bestFit="1" customWidth="1"/>
    <col min="2788" max="2788" width="4.7109375" customWidth="1"/>
    <col min="2789" max="2789" width="2.7109375" customWidth="1"/>
    <col min="2790" max="2790" width="15" customWidth="1"/>
    <col min="2791" max="2791" width="9" bestFit="1" customWidth="1"/>
    <col min="2792" max="2792" width="8.42578125" bestFit="1" customWidth="1"/>
    <col min="2793" max="2793" width="10.28515625" bestFit="1" customWidth="1"/>
    <col min="2794" max="2796" width="9.7109375" bestFit="1" customWidth="1"/>
    <col min="2797" max="2797" width="9.5703125" bestFit="1" customWidth="1"/>
    <col min="2798" max="2798" width="10.140625" bestFit="1" customWidth="1"/>
    <col min="3044" max="3044" width="4.7109375" customWidth="1"/>
    <col min="3045" max="3045" width="2.7109375" customWidth="1"/>
    <col min="3046" max="3046" width="15" customWidth="1"/>
    <col min="3047" max="3047" width="9" bestFit="1" customWidth="1"/>
    <col min="3048" max="3048" width="8.42578125" bestFit="1" customWidth="1"/>
    <col min="3049" max="3049" width="10.28515625" bestFit="1" customWidth="1"/>
    <col min="3050" max="3052" width="9.7109375" bestFit="1" customWidth="1"/>
    <col min="3053" max="3053" width="9.5703125" bestFit="1" customWidth="1"/>
    <col min="3054" max="3054" width="10.140625" bestFit="1" customWidth="1"/>
    <col min="3300" max="3300" width="4.7109375" customWidth="1"/>
    <col min="3301" max="3301" width="2.7109375" customWidth="1"/>
    <col min="3302" max="3302" width="15" customWidth="1"/>
    <col min="3303" max="3303" width="9" bestFit="1" customWidth="1"/>
    <col min="3304" max="3304" width="8.42578125" bestFit="1" customWidth="1"/>
    <col min="3305" max="3305" width="10.28515625" bestFit="1" customWidth="1"/>
    <col min="3306" max="3308" width="9.7109375" bestFit="1" customWidth="1"/>
    <col min="3309" max="3309" width="9.5703125" bestFit="1" customWidth="1"/>
    <col min="3310" max="3310" width="10.140625" bestFit="1" customWidth="1"/>
    <col min="3556" max="3556" width="4.7109375" customWidth="1"/>
    <col min="3557" max="3557" width="2.7109375" customWidth="1"/>
    <col min="3558" max="3558" width="15" customWidth="1"/>
    <col min="3559" max="3559" width="9" bestFit="1" customWidth="1"/>
    <col min="3560" max="3560" width="8.42578125" bestFit="1" customWidth="1"/>
    <col min="3561" max="3561" width="10.28515625" bestFit="1" customWidth="1"/>
    <col min="3562" max="3564" width="9.7109375" bestFit="1" customWidth="1"/>
    <col min="3565" max="3565" width="9.5703125" bestFit="1" customWidth="1"/>
    <col min="3566" max="3566" width="10.140625" bestFit="1" customWidth="1"/>
    <col min="3812" max="3812" width="4.7109375" customWidth="1"/>
    <col min="3813" max="3813" width="2.7109375" customWidth="1"/>
    <col min="3814" max="3814" width="15" customWidth="1"/>
    <col min="3815" max="3815" width="9" bestFit="1" customWidth="1"/>
    <col min="3816" max="3816" width="8.42578125" bestFit="1" customWidth="1"/>
    <col min="3817" max="3817" width="10.28515625" bestFit="1" customWidth="1"/>
    <col min="3818" max="3820" width="9.7109375" bestFit="1" customWidth="1"/>
    <col min="3821" max="3821" width="9.5703125" bestFit="1" customWidth="1"/>
    <col min="3822" max="3822" width="10.140625" bestFit="1" customWidth="1"/>
    <col min="4068" max="4068" width="4.7109375" customWidth="1"/>
    <col min="4069" max="4069" width="2.7109375" customWidth="1"/>
    <col min="4070" max="4070" width="15" customWidth="1"/>
    <col min="4071" max="4071" width="9" bestFit="1" customWidth="1"/>
    <col min="4072" max="4072" width="8.42578125" bestFit="1" customWidth="1"/>
    <col min="4073" max="4073" width="10.28515625" bestFit="1" customWidth="1"/>
    <col min="4074" max="4076" width="9.7109375" bestFit="1" customWidth="1"/>
    <col min="4077" max="4077" width="9.5703125" bestFit="1" customWidth="1"/>
    <col min="4078" max="4078" width="10.140625" bestFit="1" customWidth="1"/>
    <col min="4324" max="4324" width="4.7109375" customWidth="1"/>
    <col min="4325" max="4325" width="2.7109375" customWidth="1"/>
    <col min="4326" max="4326" width="15" customWidth="1"/>
    <col min="4327" max="4327" width="9" bestFit="1" customWidth="1"/>
    <col min="4328" max="4328" width="8.42578125" bestFit="1" customWidth="1"/>
    <col min="4329" max="4329" width="10.28515625" bestFit="1" customWidth="1"/>
    <col min="4330" max="4332" width="9.7109375" bestFit="1" customWidth="1"/>
    <col min="4333" max="4333" width="9.5703125" bestFit="1" customWidth="1"/>
    <col min="4334" max="4334" width="10.140625" bestFit="1" customWidth="1"/>
    <col min="4580" max="4580" width="4.7109375" customWidth="1"/>
    <col min="4581" max="4581" width="2.7109375" customWidth="1"/>
    <col min="4582" max="4582" width="15" customWidth="1"/>
    <col min="4583" max="4583" width="9" bestFit="1" customWidth="1"/>
    <col min="4584" max="4584" width="8.42578125" bestFit="1" customWidth="1"/>
    <col min="4585" max="4585" width="10.28515625" bestFit="1" customWidth="1"/>
    <col min="4586" max="4588" width="9.7109375" bestFit="1" customWidth="1"/>
    <col min="4589" max="4589" width="9.5703125" bestFit="1" customWidth="1"/>
    <col min="4590" max="4590" width="10.140625" bestFit="1" customWidth="1"/>
    <col min="4836" max="4836" width="4.7109375" customWidth="1"/>
    <col min="4837" max="4837" width="2.7109375" customWidth="1"/>
    <col min="4838" max="4838" width="15" customWidth="1"/>
    <col min="4839" max="4839" width="9" bestFit="1" customWidth="1"/>
    <col min="4840" max="4840" width="8.42578125" bestFit="1" customWidth="1"/>
    <col min="4841" max="4841" width="10.28515625" bestFit="1" customWidth="1"/>
    <col min="4842" max="4844" width="9.7109375" bestFit="1" customWidth="1"/>
    <col min="4845" max="4845" width="9.5703125" bestFit="1" customWidth="1"/>
    <col min="4846" max="4846" width="10.140625" bestFit="1" customWidth="1"/>
    <col min="5092" max="5092" width="4.7109375" customWidth="1"/>
    <col min="5093" max="5093" width="2.7109375" customWidth="1"/>
    <col min="5094" max="5094" width="15" customWidth="1"/>
    <col min="5095" max="5095" width="9" bestFit="1" customWidth="1"/>
    <col min="5096" max="5096" width="8.42578125" bestFit="1" customWidth="1"/>
    <col min="5097" max="5097" width="10.28515625" bestFit="1" customWidth="1"/>
    <col min="5098" max="5100" width="9.7109375" bestFit="1" customWidth="1"/>
    <col min="5101" max="5101" width="9.5703125" bestFit="1" customWidth="1"/>
    <col min="5102" max="5102" width="10.140625" bestFit="1" customWidth="1"/>
    <col min="5348" max="5348" width="4.7109375" customWidth="1"/>
    <col min="5349" max="5349" width="2.7109375" customWidth="1"/>
    <col min="5350" max="5350" width="15" customWidth="1"/>
    <col min="5351" max="5351" width="9" bestFit="1" customWidth="1"/>
    <col min="5352" max="5352" width="8.42578125" bestFit="1" customWidth="1"/>
    <col min="5353" max="5353" width="10.28515625" bestFit="1" customWidth="1"/>
    <col min="5354" max="5356" width="9.7109375" bestFit="1" customWidth="1"/>
    <col min="5357" max="5357" width="9.5703125" bestFit="1" customWidth="1"/>
    <col min="5358" max="5358" width="10.140625" bestFit="1" customWidth="1"/>
    <col min="5604" max="5604" width="4.7109375" customWidth="1"/>
    <col min="5605" max="5605" width="2.7109375" customWidth="1"/>
    <col min="5606" max="5606" width="15" customWidth="1"/>
    <col min="5607" max="5607" width="9" bestFit="1" customWidth="1"/>
    <col min="5608" max="5608" width="8.42578125" bestFit="1" customWidth="1"/>
    <col min="5609" max="5609" width="10.28515625" bestFit="1" customWidth="1"/>
    <col min="5610" max="5612" width="9.7109375" bestFit="1" customWidth="1"/>
    <col min="5613" max="5613" width="9.5703125" bestFit="1" customWidth="1"/>
    <col min="5614" max="5614" width="10.140625" bestFit="1" customWidth="1"/>
    <col min="5860" max="5860" width="4.7109375" customWidth="1"/>
    <col min="5861" max="5861" width="2.7109375" customWidth="1"/>
    <col min="5862" max="5862" width="15" customWidth="1"/>
    <col min="5863" max="5863" width="9" bestFit="1" customWidth="1"/>
    <col min="5864" max="5864" width="8.42578125" bestFit="1" customWidth="1"/>
    <col min="5865" max="5865" width="10.28515625" bestFit="1" customWidth="1"/>
    <col min="5866" max="5868" width="9.7109375" bestFit="1" customWidth="1"/>
    <col min="5869" max="5869" width="9.5703125" bestFit="1" customWidth="1"/>
    <col min="5870" max="5870" width="10.140625" bestFit="1" customWidth="1"/>
    <col min="6116" max="6116" width="4.7109375" customWidth="1"/>
    <col min="6117" max="6117" width="2.7109375" customWidth="1"/>
    <col min="6118" max="6118" width="15" customWidth="1"/>
    <col min="6119" max="6119" width="9" bestFit="1" customWidth="1"/>
    <col min="6120" max="6120" width="8.42578125" bestFit="1" customWidth="1"/>
    <col min="6121" max="6121" width="10.28515625" bestFit="1" customWidth="1"/>
    <col min="6122" max="6124" width="9.7109375" bestFit="1" customWidth="1"/>
    <col min="6125" max="6125" width="9.5703125" bestFit="1" customWidth="1"/>
    <col min="6126" max="6126" width="10.140625" bestFit="1" customWidth="1"/>
    <col min="6372" max="6372" width="4.7109375" customWidth="1"/>
    <col min="6373" max="6373" width="2.7109375" customWidth="1"/>
    <col min="6374" max="6374" width="15" customWidth="1"/>
    <col min="6375" max="6375" width="9" bestFit="1" customWidth="1"/>
    <col min="6376" max="6376" width="8.42578125" bestFit="1" customWidth="1"/>
    <col min="6377" max="6377" width="10.28515625" bestFit="1" customWidth="1"/>
    <col min="6378" max="6380" width="9.7109375" bestFit="1" customWidth="1"/>
    <col min="6381" max="6381" width="9.5703125" bestFit="1" customWidth="1"/>
    <col min="6382" max="6382" width="10.140625" bestFit="1" customWidth="1"/>
    <col min="6628" max="6628" width="4.7109375" customWidth="1"/>
    <col min="6629" max="6629" width="2.7109375" customWidth="1"/>
    <col min="6630" max="6630" width="15" customWidth="1"/>
    <col min="6631" max="6631" width="9" bestFit="1" customWidth="1"/>
    <col min="6632" max="6632" width="8.42578125" bestFit="1" customWidth="1"/>
    <col min="6633" max="6633" width="10.28515625" bestFit="1" customWidth="1"/>
    <col min="6634" max="6636" width="9.7109375" bestFit="1" customWidth="1"/>
    <col min="6637" max="6637" width="9.5703125" bestFit="1" customWidth="1"/>
    <col min="6638" max="6638" width="10.140625" bestFit="1" customWidth="1"/>
    <col min="6884" max="6884" width="4.7109375" customWidth="1"/>
    <col min="6885" max="6885" width="2.7109375" customWidth="1"/>
    <col min="6886" max="6886" width="15" customWidth="1"/>
    <col min="6887" max="6887" width="9" bestFit="1" customWidth="1"/>
    <col min="6888" max="6888" width="8.42578125" bestFit="1" customWidth="1"/>
    <col min="6889" max="6889" width="10.28515625" bestFit="1" customWidth="1"/>
    <col min="6890" max="6892" width="9.7109375" bestFit="1" customWidth="1"/>
    <col min="6893" max="6893" width="9.5703125" bestFit="1" customWidth="1"/>
    <col min="6894" max="6894" width="10.140625" bestFit="1" customWidth="1"/>
    <col min="7140" max="7140" width="4.7109375" customWidth="1"/>
    <col min="7141" max="7141" width="2.7109375" customWidth="1"/>
    <col min="7142" max="7142" width="15" customWidth="1"/>
    <col min="7143" max="7143" width="9" bestFit="1" customWidth="1"/>
    <col min="7144" max="7144" width="8.42578125" bestFit="1" customWidth="1"/>
    <col min="7145" max="7145" width="10.28515625" bestFit="1" customWidth="1"/>
    <col min="7146" max="7148" width="9.7109375" bestFit="1" customWidth="1"/>
    <col min="7149" max="7149" width="9.5703125" bestFit="1" customWidth="1"/>
    <col min="7150" max="7150" width="10.140625" bestFit="1" customWidth="1"/>
    <col min="7396" max="7396" width="4.7109375" customWidth="1"/>
    <col min="7397" max="7397" width="2.7109375" customWidth="1"/>
    <col min="7398" max="7398" width="15" customWidth="1"/>
    <col min="7399" max="7399" width="9" bestFit="1" customWidth="1"/>
    <col min="7400" max="7400" width="8.42578125" bestFit="1" customWidth="1"/>
    <col min="7401" max="7401" width="10.28515625" bestFit="1" customWidth="1"/>
    <col min="7402" max="7404" width="9.7109375" bestFit="1" customWidth="1"/>
    <col min="7405" max="7405" width="9.5703125" bestFit="1" customWidth="1"/>
    <col min="7406" max="7406" width="10.140625" bestFit="1" customWidth="1"/>
    <col min="7652" max="7652" width="4.7109375" customWidth="1"/>
    <col min="7653" max="7653" width="2.7109375" customWidth="1"/>
    <col min="7654" max="7654" width="15" customWidth="1"/>
    <col min="7655" max="7655" width="9" bestFit="1" customWidth="1"/>
    <col min="7656" max="7656" width="8.42578125" bestFit="1" customWidth="1"/>
    <col min="7657" max="7657" width="10.28515625" bestFit="1" customWidth="1"/>
    <col min="7658" max="7660" width="9.7109375" bestFit="1" customWidth="1"/>
    <col min="7661" max="7661" width="9.5703125" bestFit="1" customWidth="1"/>
    <col min="7662" max="7662" width="10.140625" bestFit="1" customWidth="1"/>
    <col min="7908" max="7908" width="4.7109375" customWidth="1"/>
    <col min="7909" max="7909" width="2.7109375" customWidth="1"/>
    <col min="7910" max="7910" width="15" customWidth="1"/>
    <col min="7911" max="7911" width="9" bestFit="1" customWidth="1"/>
    <col min="7912" max="7912" width="8.42578125" bestFit="1" customWidth="1"/>
    <col min="7913" max="7913" width="10.28515625" bestFit="1" customWidth="1"/>
    <col min="7914" max="7916" width="9.7109375" bestFit="1" customWidth="1"/>
    <col min="7917" max="7917" width="9.5703125" bestFit="1" customWidth="1"/>
    <col min="7918" max="7918" width="10.140625" bestFit="1" customWidth="1"/>
    <col min="8164" max="8164" width="4.7109375" customWidth="1"/>
    <col min="8165" max="8165" width="2.7109375" customWidth="1"/>
    <col min="8166" max="8166" width="15" customWidth="1"/>
    <col min="8167" max="8167" width="9" bestFit="1" customWidth="1"/>
    <col min="8168" max="8168" width="8.42578125" bestFit="1" customWidth="1"/>
    <col min="8169" max="8169" width="10.28515625" bestFit="1" customWidth="1"/>
    <col min="8170" max="8172" width="9.7109375" bestFit="1" customWidth="1"/>
    <col min="8173" max="8173" width="9.5703125" bestFit="1" customWidth="1"/>
    <col min="8174" max="8174" width="10.140625" bestFit="1" customWidth="1"/>
    <col min="8420" max="8420" width="4.7109375" customWidth="1"/>
    <col min="8421" max="8421" width="2.7109375" customWidth="1"/>
    <col min="8422" max="8422" width="15" customWidth="1"/>
    <col min="8423" max="8423" width="9" bestFit="1" customWidth="1"/>
    <col min="8424" max="8424" width="8.42578125" bestFit="1" customWidth="1"/>
    <col min="8425" max="8425" width="10.28515625" bestFit="1" customWidth="1"/>
    <col min="8426" max="8428" width="9.7109375" bestFit="1" customWidth="1"/>
    <col min="8429" max="8429" width="9.5703125" bestFit="1" customWidth="1"/>
    <col min="8430" max="8430" width="10.140625" bestFit="1" customWidth="1"/>
    <col min="8676" max="8676" width="4.7109375" customWidth="1"/>
    <col min="8677" max="8677" width="2.7109375" customWidth="1"/>
    <col min="8678" max="8678" width="15" customWidth="1"/>
    <col min="8679" max="8679" width="9" bestFit="1" customWidth="1"/>
    <col min="8680" max="8680" width="8.42578125" bestFit="1" customWidth="1"/>
    <col min="8681" max="8681" width="10.28515625" bestFit="1" customWidth="1"/>
    <col min="8682" max="8684" width="9.7109375" bestFit="1" customWidth="1"/>
    <col min="8685" max="8685" width="9.5703125" bestFit="1" customWidth="1"/>
    <col min="8686" max="8686" width="10.140625" bestFit="1" customWidth="1"/>
    <col min="8932" max="8932" width="4.7109375" customWidth="1"/>
    <col min="8933" max="8933" width="2.7109375" customWidth="1"/>
    <col min="8934" max="8934" width="15" customWidth="1"/>
    <col min="8935" max="8935" width="9" bestFit="1" customWidth="1"/>
    <col min="8936" max="8936" width="8.42578125" bestFit="1" customWidth="1"/>
    <col min="8937" max="8937" width="10.28515625" bestFit="1" customWidth="1"/>
    <col min="8938" max="8940" width="9.7109375" bestFit="1" customWidth="1"/>
    <col min="8941" max="8941" width="9.5703125" bestFit="1" customWidth="1"/>
    <col min="8942" max="8942" width="10.140625" bestFit="1" customWidth="1"/>
    <col min="9188" max="9188" width="4.7109375" customWidth="1"/>
    <col min="9189" max="9189" width="2.7109375" customWidth="1"/>
    <col min="9190" max="9190" width="15" customWidth="1"/>
    <col min="9191" max="9191" width="9" bestFit="1" customWidth="1"/>
    <col min="9192" max="9192" width="8.42578125" bestFit="1" customWidth="1"/>
    <col min="9193" max="9193" width="10.28515625" bestFit="1" customWidth="1"/>
    <col min="9194" max="9196" width="9.7109375" bestFit="1" customWidth="1"/>
    <col min="9197" max="9197" width="9.5703125" bestFit="1" customWidth="1"/>
    <col min="9198" max="9198" width="10.140625" bestFit="1" customWidth="1"/>
    <col min="9444" max="9444" width="4.7109375" customWidth="1"/>
    <col min="9445" max="9445" width="2.7109375" customWidth="1"/>
    <col min="9446" max="9446" width="15" customWidth="1"/>
    <col min="9447" max="9447" width="9" bestFit="1" customWidth="1"/>
    <col min="9448" max="9448" width="8.42578125" bestFit="1" customWidth="1"/>
    <col min="9449" max="9449" width="10.28515625" bestFit="1" customWidth="1"/>
    <col min="9450" max="9452" width="9.7109375" bestFit="1" customWidth="1"/>
    <col min="9453" max="9453" width="9.5703125" bestFit="1" customWidth="1"/>
    <col min="9454" max="9454" width="10.140625" bestFit="1" customWidth="1"/>
    <col min="9700" max="9700" width="4.7109375" customWidth="1"/>
    <col min="9701" max="9701" width="2.7109375" customWidth="1"/>
    <col min="9702" max="9702" width="15" customWidth="1"/>
    <col min="9703" max="9703" width="9" bestFit="1" customWidth="1"/>
    <col min="9704" max="9704" width="8.42578125" bestFit="1" customWidth="1"/>
    <col min="9705" max="9705" width="10.28515625" bestFit="1" customWidth="1"/>
    <col min="9706" max="9708" width="9.7109375" bestFit="1" customWidth="1"/>
    <col min="9709" max="9709" width="9.5703125" bestFit="1" customWidth="1"/>
    <col min="9710" max="9710" width="10.140625" bestFit="1" customWidth="1"/>
    <col min="9956" max="9956" width="4.7109375" customWidth="1"/>
    <col min="9957" max="9957" width="2.7109375" customWidth="1"/>
    <col min="9958" max="9958" width="15" customWidth="1"/>
    <col min="9959" max="9959" width="9" bestFit="1" customWidth="1"/>
    <col min="9960" max="9960" width="8.42578125" bestFit="1" customWidth="1"/>
    <col min="9961" max="9961" width="10.28515625" bestFit="1" customWidth="1"/>
    <col min="9962" max="9964" width="9.7109375" bestFit="1" customWidth="1"/>
    <col min="9965" max="9965" width="9.5703125" bestFit="1" customWidth="1"/>
    <col min="9966" max="9966" width="10.140625" bestFit="1" customWidth="1"/>
    <col min="10212" max="10212" width="4.7109375" customWidth="1"/>
    <col min="10213" max="10213" width="2.7109375" customWidth="1"/>
    <col min="10214" max="10214" width="15" customWidth="1"/>
    <col min="10215" max="10215" width="9" bestFit="1" customWidth="1"/>
    <col min="10216" max="10216" width="8.42578125" bestFit="1" customWidth="1"/>
    <col min="10217" max="10217" width="10.28515625" bestFit="1" customWidth="1"/>
    <col min="10218" max="10220" width="9.7109375" bestFit="1" customWidth="1"/>
    <col min="10221" max="10221" width="9.5703125" bestFit="1" customWidth="1"/>
    <col min="10222" max="10222" width="10.140625" bestFit="1" customWidth="1"/>
    <col min="10468" max="10468" width="4.7109375" customWidth="1"/>
    <col min="10469" max="10469" width="2.7109375" customWidth="1"/>
    <col min="10470" max="10470" width="15" customWidth="1"/>
    <col min="10471" max="10471" width="9" bestFit="1" customWidth="1"/>
    <col min="10472" max="10472" width="8.42578125" bestFit="1" customWidth="1"/>
    <col min="10473" max="10473" width="10.28515625" bestFit="1" customWidth="1"/>
    <col min="10474" max="10476" width="9.7109375" bestFit="1" customWidth="1"/>
    <col min="10477" max="10477" width="9.5703125" bestFit="1" customWidth="1"/>
    <col min="10478" max="10478" width="10.140625" bestFit="1" customWidth="1"/>
    <col min="10724" max="10724" width="4.7109375" customWidth="1"/>
    <col min="10725" max="10725" width="2.7109375" customWidth="1"/>
    <col min="10726" max="10726" width="15" customWidth="1"/>
    <col min="10727" max="10727" width="9" bestFit="1" customWidth="1"/>
    <col min="10728" max="10728" width="8.42578125" bestFit="1" customWidth="1"/>
    <col min="10729" max="10729" width="10.28515625" bestFit="1" customWidth="1"/>
    <col min="10730" max="10732" width="9.7109375" bestFit="1" customWidth="1"/>
    <col min="10733" max="10733" width="9.5703125" bestFit="1" customWidth="1"/>
    <col min="10734" max="10734" width="10.140625" bestFit="1" customWidth="1"/>
    <col min="10980" max="10980" width="4.7109375" customWidth="1"/>
    <col min="10981" max="10981" width="2.7109375" customWidth="1"/>
    <col min="10982" max="10982" width="15" customWidth="1"/>
    <col min="10983" max="10983" width="9" bestFit="1" customWidth="1"/>
    <col min="10984" max="10984" width="8.42578125" bestFit="1" customWidth="1"/>
    <col min="10985" max="10985" width="10.28515625" bestFit="1" customWidth="1"/>
    <col min="10986" max="10988" width="9.7109375" bestFit="1" customWidth="1"/>
    <col min="10989" max="10989" width="9.5703125" bestFit="1" customWidth="1"/>
    <col min="10990" max="10990" width="10.140625" bestFit="1" customWidth="1"/>
    <col min="11236" max="11236" width="4.7109375" customWidth="1"/>
    <col min="11237" max="11237" width="2.7109375" customWidth="1"/>
    <col min="11238" max="11238" width="15" customWidth="1"/>
    <col min="11239" max="11239" width="9" bestFit="1" customWidth="1"/>
    <col min="11240" max="11240" width="8.42578125" bestFit="1" customWidth="1"/>
    <col min="11241" max="11241" width="10.28515625" bestFit="1" customWidth="1"/>
    <col min="11242" max="11244" width="9.7109375" bestFit="1" customWidth="1"/>
    <col min="11245" max="11245" width="9.5703125" bestFit="1" customWidth="1"/>
    <col min="11246" max="11246" width="10.140625" bestFit="1" customWidth="1"/>
    <col min="11492" max="11492" width="4.7109375" customWidth="1"/>
    <col min="11493" max="11493" width="2.7109375" customWidth="1"/>
    <col min="11494" max="11494" width="15" customWidth="1"/>
    <col min="11495" max="11495" width="9" bestFit="1" customWidth="1"/>
    <col min="11496" max="11496" width="8.42578125" bestFit="1" customWidth="1"/>
    <col min="11497" max="11497" width="10.28515625" bestFit="1" customWidth="1"/>
    <col min="11498" max="11500" width="9.7109375" bestFit="1" customWidth="1"/>
    <col min="11501" max="11501" width="9.5703125" bestFit="1" customWidth="1"/>
    <col min="11502" max="11502" width="10.140625" bestFit="1" customWidth="1"/>
    <col min="11748" max="11748" width="4.7109375" customWidth="1"/>
    <col min="11749" max="11749" width="2.7109375" customWidth="1"/>
    <col min="11750" max="11750" width="15" customWidth="1"/>
    <col min="11751" max="11751" width="9" bestFit="1" customWidth="1"/>
    <col min="11752" max="11752" width="8.42578125" bestFit="1" customWidth="1"/>
    <col min="11753" max="11753" width="10.28515625" bestFit="1" customWidth="1"/>
    <col min="11754" max="11756" width="9.7109375" bestFit="1" customWidth="1"/>
    <col min="11757" max="11757" width="9.5703125" bestFit="1" customWidth="1"/>
    <col min="11758" max="11758" width="10.140625" bestFit="1" customWidth="1"/>
    <col min="12004" max="12004" width="4.7109375" customWidth="1"/>
    <col min="12005" max="12005" width="2.7109375" customWidth="1"/>
    <col min="12006" max="12006" width="15" customWidth="1"/>
    <col min="12007" max="12007" width="9" bestFit="1" customWidth="1"/>
    <col min="12008" max="12008" width="8.42578125" bestFit="1" customWidth="1"/>
    <col min="12009" max="12009" width="10.28515625" bestFit="1" customWidth="1"/>
    <col min="12010" max="12012" width="9.7109375" bestFit="1" customWidth="1"/>
    <col min="12013" max="12013" width="9.5703125" bestFit="1" customWidth="1"/>
    <col min="12014" max="12014" width="10.140625" bestFit="1" customWidth="1"/>
    <col min="12260" max="12260" width="4.7109375" customWidth="1"/>
    <col min="12261" max="12261" width="2.7109375" customWidth="1"/>
    <col min="12262" max="12262" width="15" customWidth="1"/>
    <col min="12263" max="12263" width="9" bestFit="1" customWidth="1"/>
    <col min="12264" max="12264" width="8.42578125" bestFit="1" customWidth="1"/>
    <col min="12265" max="12265" width="10.28515625" bestFit="1" customWidth="1"/>
    <col min="12266" max="12268" width="9.7109375" bestFit="1" customWidth="1"/>
    <col min="12269" max="12269" width="9.5703125" bestFit="1" customWidth="1"/>
    <col min="12270" max="12270" width="10.140625" bestFit="1" customWidth="1"/>
    <col min="12516" max="12516" width="4.7109375" customWidth="1"/>
    <col min="12517" max="12517" width="2.7109375" customWidth="1"/>
    <col min="12518" max="12518" width="15" customWidth="1"/>
    <col min="12519" max="12519" width="9" bestFit="1" customWidth="1"/>
    <col min="12520" max="12520" width="8.42578125" bestFit="1" customWidth="1"/>
    <col min="12521" max="12521" width="10.28515625" bestFit="1" customWidth="1"/>
    <col min="12522" max="12524" width="9.7109375" bestFit="1" customWidth="1"/>
    <col min="12525" max="12525" width="9.5703125" bestFit="1" customWidth="1"/>
    <col min="12526" max="12526" width="10.140625" bestFit="1" customWidth="1"/>
    <col min="12772" max="12772" width="4.7109375" customWidth="1"/>
    <col min="12773" max="12773" width="2.7109375" customWidth="1"/>
    <col min="12774" max="12774" width="15" customWidth="1"/>
    <col min="12775" max="12775" width="9" bestFit="1" customWidth="1"/>
    <col min="12776" max="12776" width="8.42578125" bestFit="1" customWidth="1"/>
    <col min="12777" max="12777" width="10.28515625" bestFit="1" customWidth="1"/>
    <col min="12778" max="12780" width="9.7109375" bestFit="1" customWidth="1"/>
    <col min="12781" max="12781" width="9.5703125" bestFit="1" customWidth="1"/>
    <col min="12782" max="12782" width="10.140625" bestFit="1" customWidth="1"/>
    <col min="13028" max="13028" width="4.7109375" customWidth="1"/>
    <col min="13029" max="13029" width="2.7109375" customWidth="1"/>
    <col min="13030" max="13030" width="15" customWidth="1"/>
    <col min="13031" max="13031" width="9" bestFit="1" customWidth="1"/>
    <col min="13032" max="13032" width="8.42578125" bestFit="1" customWidth="1"/>
    <col min="13033" max="13033" width="10.28515625" bestFit="1" customWidth="1"/>
    <col min="13034" max="13036" width="9.7109375" bestFit="1" customWidth="1"/>
    <col min="13037" max="13037" width="9.5703125" bestFit="1" customWidth="1"/>
    <col min="13038" max="13038" width="10.140625" bestFit="1" customWidth="1"/>
    <col min="13284" max="13284" width="4.7109375" customWidth="1"/>
    <col min="13285" max="13285" width="2.7109375" customWidth="1"/>
    <col min="13286" max="13286" width="15" customWidth="1"/>
    <col min="13287" max="13287" width="9" bestFit="1" customWidth="1"/>
    <col min="13288" max="13288" width="8.42578125" bestFit="1" customWidth="1"/>
    <col min="13289" max="13289" width="10.28515625" bestFit="1" customWidth="1"/>
    <col min="13290" max="13292" width="9.7109375" bestFit="1" customWidth="1"/>
    <col min="13293" max="13293" width="9.5703125" bestFit="1" customWidth="1"/>
    <col min="13294" max="13294" width="10.140625" bestFit="1" customWidth="1"/>
    <col min="13540" max="13540" width="4.7109375" customWidth="1"/>
    <col min="13541" max="13541" width="2.7109375" customWidth="1"/>
    <col min="13542" max="13542" width="15" customWidth="1"/>
    <col min="13543" max="13543" width="9" bestFit="1" customWidth="1"/>
    <col min="13544" max="13544" width="8.42578125" bestFit="1" customWidth="1"/>
    <col min="13545" max="13545" width="10.28515625" bestFit="1" customWidth="1"/>
    <col min="13546" max="13548" width="9.7109375" bestFit="1" customWidth="1"/>
    <col min="13549" max="13549" width="9.5703125" bestFit="1" customWidth="1"/>
    <col min="13550" max="13550" width="10.140625" bestFit="1" customWidth="1"/>
    <col min="13796" max="13796" width="4.7109375" customWidth="1"/>
    <col min="13797" max="13797" width="2.7109375" customWidth="1"/>
    <col min="13798" max="13798" width="15" customWidth="1"/>
    <col min="13799" max="13799" width="9" bestFit="1" customWidth="1"/>
    <col min="13800" max="13800" width="8.42578125" bestFit="1" customWidth="1"/>
    <col min="13801" max="13801" width="10.28515625" bestFit="1" customWidth="1"/>
    <col min="13802" max="13804" width="9.7109375" bestFit="1" customWidth="1"/>
    <col min="13805" max="13805" width="9.5703125" bestFit="1" customWidth="1"/>
    <col min="13806" max="13806" width="10.140625" bestFit="1" customWidth="1"/>
    <col min="14052" max="14052" width="4.7109375" customWidth="1"/>
    <col min="14053" max="14053" width="2.7109375" customWidth="1"/>
    <col min="14054" max="14054" width="15" customWidth="1"/>
    <col min="14055" max="14055" width="9" bestFit="1" customWidth="1"/>
    <col min="14056" max="14056" width="8.42578125" bestFit="1" customWidth="1"/>
    <col min="14057" max="14057" width="10.28515625" bestFit="1" customWidth="1"/>
    <col min="14058" max="14060" width="9.7109375" bestFit="1" customWidth="1"/>
    <col min="14061" max="14061" width="9.5703125" bestFit="1" customWidth="1"/>
    <col min="14062" max="14062" width="10.140625" bestFit="1" customWidth="1"/>
    <col min="14308" max="14308" width="4.7109375" customWidth="1"/>
    <col min="14309" max="14309" width="2.7109375" customWidth="1"/>
    <col min="14310" max="14310" width="15" customWidth="1"/>
    <col min="14311" max="14311" width="9" bestFit="1" customWidth="1"/>
    <col min="14312" max="14312" width="8.42578125" bestFit="1" customWidth="1"/>
    <col min="14313" max="14313" width="10.28515625" bestFit="1" customWidth="1"/>
    <col min="14314" max="14316" width="9.7109375" bestFit="1" customWidth="1"/>
    <col min="14317" max="14317" width="9.5703125" bestFit="1" customWidth="1"/>
    <col min="14318" max="14318" width="10.140625" bestFit="1" customWidth="1"/>
    <col min="14564" max="14564" width="4.7109375" customWidth="1"/>
    <col min="14565" max="14565" width="2.7109375" customWidth="1"/>
    <col min="14566" max="14566" width="15" customWidth="1"/>
    <col min="14567" max="14567" width="9" bestFit="1" customWidth="1"/>
    <col min="14568" max="14568" width="8.42578125" bestFit="1" customWidth="1"/>
    <col min="14569" max="14569" width="10.28515625" bestFit="1" customWidth="1"/>
    <col min="14570" max="14572" width="9.7109375" bestFit="1" customWidth="1"/>
    <col min="14573" max="14573" width="9.5703125" bestFit="1" customWidth="1"/>
    <col min="14574" max="14574" width="10.140625" bestFit="1" customWidth="1"/>
    <col min="14820" max="14820" width="4.7109375" customWidth="1"/>
    <col min="14821" max="14821" width="2.7109375" customWidth="1"/>
    <col min="14822" max="14822" width="15" customWidth="1"/>
    <col min="14823" max="14823" width="9" bestFit="1" customWidth="1"/>
    <col min="14824" max="14824" width="8.42578125" bestFit="1" customWidth="1"/>
    <col min="14825" max="14825" width="10.28515625" bestFit="1" customWidth="1"/>
    <col min="14826" max="14828" width="9.7109375" bestFit="1" customWidth="1"/>
    <col min="14829" max="14829" width="9.5703125" bestFit="1" customWidth="1"/>
    <col min="14830" max="14830" width="10.140625" bestFit="1" customWidth="1"/>
    <col min="15076" max="15076" width="4.7109375" customWidth="1"/>
    <col min="15077" max="15077" width="2.7109375" customWidth="1"/>
    <col min="15078" max="15078" width="15" customWidth="1"/>
    <col min="15079" max="15079" width="9" bestFit="1" customWidth="1"/>
    <col min="15080" max="15080" width="8.42578125" bestFit="1" customWidth="1"/>
    <col min="15081" max="15081" width="10.28515625" bestFit="1" customWidth="1"/>
    <col min="15082" max="15084" width="9.7109375" bestFit="1" customWidth="1"/>
    <col min="15085" max="15085" width="9.5703125" bestFit="1" customWidth="1"/>
    <col min="15086" max="15086" width="10.140625" bestFit="1" customWidth="1"/>
    <col min="15332" max="15332" width="4.7109375" customWidth="1"/>
    <col min="15333" max="15333" width="2.7109375" customWidth="1"/>
    <col min="15334" max="15334" width="15" customWidth="1"/>
    <col min="15335" max="15335" width="9" bestFit="1" customWidth="1"/>
    <col min="15336" max="15336" width="8.42578125" bestFit="1" customWidth="1"/>
    <col min="15337" max="15337" width="10.28515625" bestFit="1" customWidth="1"/>
    <col min="15338" max="15340" width="9.7109375" bestFit="1" customWidth="1"/>
    <col min="15341" max="15341" width="9.5703125" bestFit="1" customWidth="1"/>
    <col min="15342" max="15342" width="10.140625" bestFit="1" customWidth="1"/>
    <col min="15588" max="15588" width="4.7109375" customWidth="1"/>
    <col min="15589" max="15589" width="2.7109375" customWidth="1"/>
    <col min="15590" max="15590" width="15" customWidth="1"/>
    <col min="15591" max="15591" width="9" bestFit="1" customWidth="1"/>
    <col min="15592" max="15592" width="8.42578125" bestFit="1" customWidth="1"/>
    <col min="15593" max="15593" width="10.28515625" bestFit="1" customWidth="1"/>
    <col min="15594" max="15596" width="9.7109375" bestFit="1" customWidth="1"/>
    <col min="15597" max="15597" width="9.5703125" bestFit="1" customWidth="1"/>
    <col min="15598" max="15598" width="10.140625" bestFit="1" customWidth="1"/>
    <col min="15844" max="15844" width="4.7109375" customWidth="1"/>
    <col min="15845" max="15845" width="2.7109375" customWidth="1"/>
    <col min="15846" max="15846" width="15" customWidth="1"/>
    <col min="15847" max="15847" width="9" bestFit="1" customWidth="1"/>
    <col min="15848" max="15848" width="8.42578125" bestFit="1" customWidth="1"/>
    <col min="15849" max="15849" width="10.28515625" bestFit="1" customWidth="1"/>
    <col min="15850" max="15852" width="9.7109375" bestFit="1" customWidth="1"/>
    <col min="15853" max="15853" width="9.5703125" bestFit="1" customWidth="1"/>
    <col min="15854" max="15854" width="10.140625" bestFit="1" customWidth="1"/>
    <col min="16100" max="16100" width="4.7109375" customWidth="1"/>
    <col min="16101" max="16101" width="2.7109375" customWidth="1"/>
    <col min="16102" max="16102" width="15" customWidth="1"/>
    <col min="16103" max="16103" width="9" bestFit="1" customWidth="1"/>
    <col min="16104" max="16104" width="8.42578125" bestFit="1" customWidth="1"/>
    <col min="16105" max="16105" width="10.28515625" bestFit="1" customWidth="1"/>
    <col min="16106" max="16108" width="9.7109375" bestFit="1" customWidth="1"/>
    <col min="16109" max="16109" width="9.5703125" bestFit="1" customWidth="1"/>
    <col min="16110" max="16110" width="10.140625" bestFit="1" customWidth="1"/>
  </cols>
  <sheetData>
    <row r="1" spans="1:4" ht="21.75" customHeight="1" x14ac:dyDescent="0.3">
      <c r="A1" s="258" t="s">
        <v>33</v>
      </c>
      <c r="B1" s="259"/>
      <c r="C1" s="271" t="s">
        <v>130</v>
      </c>
      <c r="D1" s="272"/>
    </row>
    <row r="2" spans="1:4" ht="21.75" customHeight="1" x14ac:dyDescent="0.3">
      <c r="A2" s="265" t="s">
        <v>0</v>
      </c>
      <c r="B2" s="266"/>
      <c r="C2" s="136" t="s">
        <v>16</v>
      </c>
      <c r="D2" s="205"/>
    </row>
    <row r="3" spans="1:4" ht="21.75" customHeight="1" x14ac:dyDescent="0.3">
      <c r="A3" s="265" t="s">
        <v>3</v>
      </c>
      <c r="B3" s="266"/>
      <c r="C3" s="43">
        <v>1</v>
      </c>
      <c r="D3" s="205"/>
    </row>
    <row r="4" spans="1:4" ht="18.75" x14ac:dyDescent="0.3">
      <c r="A4" s="269" t="s">
        <v>52</v>
      </c>
      <c r="B4" s="270"/>
      <c r="C4" s="44">
        <v>100</v>
      </c>
      <c r="D4" s="205"/>
    </row>
    <row r="5" spans="1:4" ht="18.75" x14ac:dyDescent="0.3">
      <c r="A5" s="267" t="s">
        <v>54</v>
      </c>
      <c r="B5" s="268"/>
      <c r="C5" s="45">
        <v>8500</v>
      </c>
      <c r="D5" s="205"/>
    </row>
    <row r="6" spans="1:4" s="8" customFormat="1" ht="19.149999999999999" customHeight="1" x14ac:dyDescent="0.25">
      <c r="A6" s="262" t="s">
        <v>51</v>
      </c>
      <c r="B6" s="263"/>
      <c r="C6" s="263"/>
      <c r="D6" s="264"/>
    </row>
    <row r="7" spans="1:4" s="9" customFormat="1" ht="19.149999999999999" customHeight="1" x14ac:dyDescent="0.3">
      <c r="A7" s="260" t="s">
        <v>30</v>
      </c>
      <c r="B7" s="261"/>
      <c r="C7" s="19">
        <v>2024</v>
      </c>
      <c r="D7" s="206">
        <v>2025</v>
      </c>
    </row>
    <row r="8" spans="1:4" ht="21" customHeight="1" x14ac:dyDescent="0.3">
      <c r="A8" s="254" t="s">
        <v>49</v>
      </c>
      <c r="B8" s="255"/>
      <c r="C8" s="34">
        <v>8600</v>
      </c>
      <c r="D8" s="207">
        <v>8600</v>
      </c>
    </row>
    <row r="9" spans="1:4" ht="21.75" customHeight="1" x14ac:dyDescent="0.3">
      <c r="A9" s="254" t="s">
        <v>50</v>
      </c>
      <c r="B9" s="255"/>
      <c r="C9" s="208">
        <v>19</v>
      </c>
      <c r="D9" s="209">
        <v>21</v>
      </c>
    </row>
    <row r="10" spans="1:4" ht="18.75" x14ac:dyDescent="0.3">
      <c r="A10" s="254" t="s">
        <v>58</v>
      </c>
      <c r="B10" s="255"/>
      <c r="C10" s="210">
        <v>8300</v>
      </c>
      <c r="D10" s="211">
        <v>8300</v>
      </c>
    </row>
    <row r="11" spans="1:4" ht="19.5" thickBot="1" x14ac:dyDescent="0.35">
      <c r="A11" s="256" t="s">
        <v>70</v>
      </c>
      <c r="B11" s="257"/>
      <c r="C11" s="212">
        <v>18</v>
      </c>
      <c r="D11" s="213">
        <v>17.5</v>
      </c>
    </row>
    <row r="12" spans="1:4" ht="22.5" customHeight="1" x14ac:dyDescent="0.25">
      <c r="A12" s="273"/>
      <c r="B12" s="250" t="s">
        <v>129</v>
      </c>
      <c r="C12" s="250"/>
      <c r="D12" s="251"/>
    </row>
    <row r="13" spans="1:4" ht="23.25" customHeight="1" thickBot="1" x14ac:dyDescent="0.3">
      <c r="A13" s="274"/>
      <c r="B13" s="252"/>
      <c r="C13" s="252"/>
      <c r="D13" s="253"/>
    </row>
    <row r="14" spans="1:4" ht="83.25" customHeight="1" thickBot="1" x14ac:dyDescent="0.3">
      <c r="A14" s="247" t="s">
        <v>127</v>
      </c>
      <c r="B14" s="248"/>
      <c r="C14" s="248"/>
      <c r="D14" s="249"/>
    </row>
  </sheetData>
  <mergeCells count="15">
    <mergeCell ref="A14:D14"/>
    <mergeCell ref="B12:D13"/>
    <mergeCell ref="A10:B10"/>
    <mergeCell ref="A11:B11"/>
    <mergeCell ref="A1:B1"/>
    <mergeCell ref="A7:B7"/>
    <mergeCell ref="A8:B8"/>
    <mergeCell ref="A9:B9"/>
    <mergeCell ref="A6:D6"/>
    <mergeCell ref="A2:B2"/>
    <mergeCell ref="A3:B3"/>
    <mergeCell ref="A5:B5"/>
    <mergeCell ref="A4:B4"/>
    <mergeCell ref="C1:D1"/>
    <mergeCell ref="A12:A13"/>
  </mergeCells>
  <printOptions horizontalCentered="1" verticalCentered="1"/>
  <pageMargins left="0.7" right="0.7" top="2.4609375" bottom="1.25" header="0.3" footer="0.8"/>
  <pageSetup scale="125" orientation="portrait" r:id="rId1"/>
  <headerFooter>
    <oddHeader xml:space="preserve">&amp;L&amp;"Times New Roman,Regular"&amp;10&amp;K00B050Rice Lawyers.net
437 Century Park Drive, Suite C
Yuba City, CA  95991
(530) 751-9730
&amp;C&amp;14
 2018-2023 FARM BILL
ACR/PLC Programs
Extended for 2024 and 2025 crop years
GROWER INFORMATION &amp;11
</oddHeader>
    <oddFooter>&amp;L&amp;9&amp;Z&amp;F&amp;A
&amp;R&amp;9&amp;D&amp;T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view="pageLayout" zoomScaleNormal="100" zoomScaleSheetLayoutView="100" workbookViewId="0">
      <selection activeCell="J13" sqref="J13"/>
    </sheetView>
  </sheetViews>
  <sheetFormatPr defaultColWidth="9.140625" defaultRowHeight="15" x14ac:dyDescent="0.25"/>
  <cols>
    <col min="1" max="1" width="4.42578125" style="35" customWidth="1"/>
    <col min="2" max="2" width="6.140625" style="35" customWidth="1"/>
    <col min="3" max="3" width="15.42578125" style="35" customWidth="1"/>
    <col min="4" max="4" width="12.5703125" style="35" customWidth="1"/>
    <col min="5" max="5" width="9.42578125" style="35" customWidth="1"/>
    <col min="6" max="6" width="9" style="35" customWidth="1"/>
    <col min="7" max="7" width="9.85546875" style="35" bestFit="1" customWidth="1"/>
    <col min="8" max="8" width="11" style="35" bestFit="1" customWidth="1"/>
    <col min="9" max="9" width="9.85546875" style="35" bestFit="1" customWidth="1"/>
    <col min="10" max="10" width="10.42578125" style="35" customWidth="1"/>
    <col min="11" max="16384" width="9.140625" style="35"/>
  </cols>
  <sheetData>
    <row r="1" spans="1:10" ht="36" customHeight="1" x14ac:dyDescent="0.25">
      <c r="A1" s="293" t="s">
        <v>34</v>
      </c>
      <c r="B1" s="294"/>
      <c r="C1" s="294"/>
      <c r="D1" s="294"/>
      <c r="E1" s="294"/>
      <c r="F1" s="294"/>
      <c r="G1" s="294"/>
      <c r="H1" s="294"/>
      <c r="I1" s="294"/>
      <c r="J1" s="295"/>
    </row>
    <row r="2" spans="1:10" ht="24" customHeight="1" x14ac:dyDescent="0.25">
      <c r="A2" s="284" t="s">
        <v>11</v>
      </c>
      <c r="B2" s="285"/>
      <c r="C2" s="285"/>
      <c r="D2" s="285"/>
      <c r="E2" s="285"/>
      <c r="F2" s="285"/>
      <c r="G2" s="282">
        <v>2024</v>
      </c>
      <c r="H2" s="283"/>
      <c r="I2" s="282">
        <v>2025</v>
      </c>
      <c r="J2" s="292"/>
    </row>
    <row r="3" spans="1:10" ht="24" customHeight="1" x14ac:dyDescent="0.25">
      <c r="A3" s="286" t="s">
        <v>122</v>
      </c>
      <c r="B3" s="287"/>
      <c r="C3" s="287"/>
      <c r="D3" s="287"/>
      <c r="E3" s="287"/>
      <c r="F3" s="288"/>
      <c r="G3" s="221" t="s">
        <v>66</v>
      </c>
      <c r="H3" s="221" t="s">
        <v>67</v>
      </c>
      <c r="I3" s="221" t="s">
        <v>66</v>
      </c>
      <c r="J3" s="222" t="s">
        <v>67</v>
      </c>
    </row>
    <row r="4" spans="1:10" ht="24" customHeight="1" x14ac:dyDescent="0.25">
      <c r="A4" s="289"/>
      <c r="B4" s="290"/>
      <c r="C4" s="290"/>
      <c r="D4" s="290"/>
      <c r="E4" s="290"/>
      <c r="F4" s="291"/>
      <c r="G4" s="228">
        <f>'Grower Information'!C9</f>
        <v>19</v>
      </c>
      <c r="H4" s="228">
        <f>'Grower Information'!C11</f>
        <v>18</v>
      </c>
      <c r="I4" s="228">
        <f>'Grower Information'!D9</f>
        <v>21</v>
      </c>
      <c r="J4" s="229">
        <f>'Grower Information'!D11</f>
        <v>17.5</v>
      </c>
    </row>
    <row r="5" spans="1:10" ht="36.6" customHeight="1" x14ac:dyDescent="0.25">
      <c r="A5" s="304" t="s">
        <v>98</v>
      </c>
      <c r="B5" s="305"/>
      <c r="C5" s="305"/>
      <c r="D5" s="305"/>
      <c r="E5" s="305"/>
      <c r="F5" s="223">
        <v>19.899999999999999</v>
      </c>
      <c r="G5" s="224">
        <f>F5</f>
        <v>19.899999999999999</v>
      </c>
      <c r="H5" s="224">
        <f>F5</f>
        <v>19.899999999999999</v>
      </c>
      <c r="I5" s="224">
        <f>H5</f>
        <v>19.899999999999999</v>
      </c>
      <c r="J5" s="225">
        <f>I5</f>
        <v>19.899999999999999</v>
      </c>
    </row>
    <row r="6" spans="1:10" ht="21.75" customHeight="1" x14ac:dyDescent="0.25">
      <c r="A6" s="280" t="s">
        <v>26</v>
      </c>
      <c r="B6" s="281"/>
      <c r="C6" s="281"/>
      <c r="D6" s="281"/>
      <c r="E6" s="281" t="s">
        <v>28</v>
      </c>
      <c r="F6" s="281"/>
      <c r="G6" s="201">
        <f>IF(G4&gt;G5,0,G4-G5)</f>
        <v>-0.89999999999999858</v>
      </c>
      <c r="H6" s="201">
        <f>IF(H4&gt;H5,0,H4-H5)</f>
        <v>-1.8999999999999986</v>
      </c>
      <c r="I6" s="201">
        <f>IF(I4&gt;I5,0,I4-I5)</f>
        <v>0</v>
      </c>
      <c r="J6" s="202">
        <f>IF(J4&gt;J5,0,J4-J5)</f>
        <v>-2.3999999999999986</v>
      </c>
    </row>
    <row r="7" spans="1:10" x14ac:dyDescent="0.25">
      <c r="A7" s="299"/>
      <c r="B7" s="300"/>
      <c r="C7" s="300"/>
      <c r="D7" s="300"/>
      <c r="E7" s="300"/>
      <c r="F7" s="300"/>
      <c r="G7" s="300"/>
      <c r="H7" s="300"/>
      <c r="I7" s="300"/>
      <c r="J7" s="301"/>
    </row>
    <row r="8" spans="1:10" ht="24" customHeight="1" thickBot="1" x14ac:dyDescent="0.3">
      <c r="A8" s="277" t="s">
        <v>29</v>
      </c>
      <c r="B8" s="278"/>
      <c r="C8" s="278"/>
      <c r="D8" s="278"/>
      <c r="E8" s="278"/>
      <c r="F8" s="279"/>
      <c r="G8" s="230">
        <f>'Grower Information'!$C5</f>
        <v>8500</v>
      </c>
      <c r="H8" s="230">
        <f>'Grower Information'!$C5</f>
        <v>8500</v>
      </c>
      <c r="I8" s="230">
        <f>'Grower Information'!$C5</f>
        <v>8500</v>
      </c>
      <c r="J8" s="231">
        <f>'Grower Information'!$C5</f>
        <v>8500</v>
      </c>
    </row>
    <row r="9" spans="1:10" ht="15.75" thickTop="1" x14ac:dyDescent="0.25">
      <c r="A9" s="299"/>
      <c r="B9" s="300"/>
      <c r="C9" s="300"/>
      <c r="D9" s="300"/>
      <c r="E9" s="300"/>
      <c r="F9" s="300"/>
      <c r="G9" s="300"/>
      <c r="H9" s="300"/>
      <c r="I9" s="300"/>
      <c r="J9" s="301"/>
    </row>
    <row r="10" spans="1:10" ht="21" customHeight="1" x14ac:dyDescent="0.25">
      <c r="A10" s="280" t="s">
        <v>24</v>
      </c>
      <c r="B10" s="281"/>
      <c r="C10" s="281"/>
      <c r="D10" s="281"/>
      <c r="E10" s="226" t="s">
        <v>55</v>
      </c>
      <c r="F10" s="232">
        <f>'Grower Information'!C4</f>
        <v>100</v>
      </c>
      <c r="G10" s="302" t="s">
        <v>102</v>
      </c>
      <c r="H10" s="302"/>
      <c r="I10" s="302"/>
      <c r="J10" s="303"/>
    </row>
    <row r="11" spans="1:10" ht="21" customHeight="1" x14ac:dyDescent="0.25">
      <c r="A11" s="280"/>
      <c r="B11" s="281"/>
      <c r="C11" s="281"/>
      <c r="D11" s="281"/>
      <c r="E11" s="221" t="s">
        <v>56</v>
      </c>
      <c r="F11" s="227">
        <v>0.85</v>
      </c>
      <c r="G11" s="221">
        <f>$F10*$F11</f>
        <v>85</v>
      </c>
      <c r="H11" s="221">
        <f>$F10*$F11</f>
        <v>85</v>
      </c>
      <c r="I11" s="221">
        <f>$F10*$F11</f>
        <v>85</v>
      </c>
      <c r="J11" s="222">
        <f>$F10*$F11</f>
        <v>85</v>
      </c>
    </row>
    <row r="12" spans="1:10" x14ac:dyDescent="0.25">
      <c r="A12" s="296"/>
      <c r="B12" s="297"/>
      <c r="C12" s="297"/>
      <c r="D12" s="297"/>
      <c r="E12" s="297"/>
      <c r="F12" s="297"/>
      <c r="G12" s="297"/>
      <c r="H12" s="297"/>
      <c r="I12" s="297"/>
      <c r="J12" s="298"/>
    </row>
    <row r="13" spans="1:10" ht="35.25" customHeight="1" thickBot="1" x14ac:dyDescent="0.3">
      <c r="A13" s="275" t="s">
        <v>57</v>
      </c>
      <c r="B13" s="276"/>
      <c r="C13" s="276"/>
      <c r="D13" s="276"/>
      <c r="E13" s="276"/>
      <c r="F13" s="276"/>
      <c r="G13" s="203">
        <f>-G6*G8*G11/100</f>
        <v>6502.4999999999891</v>
      </c>
      <c r="H13" s="203">
        <f>-H6*H8*H11/100</f>
        <v>13727.499999999989</v>
      </c>
      <c r="I13" s="203">
        <f>-I6*I8*I11/100</f>
        <v>0</v>
      </c>
      <c r="J13" s="204">
        <f>-J6*J8*J11/100</f>
        <v>17339.999999999989</v>
      </c>
    </row>
    <row r="14" spans="1:10" ht="21" customHeight="1" x14ac:dyDescent="0.25">
      <c r="A14" s="220"/>
      <c r="B14" s="217"/>
      <c r="C14" s="218" t="s">
        <v>123</v>
      </c>
      <c r="D14" s="220"/>
      <c r="E14" s="220"/>
      <c r="F14" s="220"/>
      <c r="G14" s="220"/>
      <c r="H14" s="220"/>
    </row>
    <row r="15" spans="1:10" x14ac:dyDescent="0.25">
      <c r="A15" s="38"/>
      <c r="B15" s="37"/>
      <c r="C15" s="37"/>
      <c r="D15" s="37"/>
      <c r="E15" s="37"/>
      <c r="F15" s="37"/>
      <c r="G15" s="37"/>
      <c r="H15" s="37"/>
    </row>
  </sheetData>
  <mergeCells count="15">
    <mergeCell ref="I2:J2"/>
    <mergeCell ref="A1:J1"/>
    <mergeCell ref="A12:J12"/>
    <mergeCell ref="A9:J9"/>
    <mergeCell ref="A7:J7"/>
    <mergeCell ref="G10:J10"/>
    <mergeCell ref="A5:E5"/>
    <mergeCell ref="A13:F13"/>
    <mergeCell ref="A8:F8"/>
    <mergeCell ref="A10:D11"/>
    <mergeCell ref="G2:H2"/>
    <mergeCell ref="A2:F2"/>
    <mergeCell ref="A3:F4"/>
    <mergeCell ref="E6:F6"/>
    <mergeCell ref="A6:D6"/>
  </mergeCells>
  <printOptions horizontalCentered="1" verticalCentered="1"/>
  <pageMargins left="0.7" right="0.45" top="1.67" bottom="1.2" header="0.3" footer="0.3"/>
  <pageSetup scale="120" orientation="landscape" r:id="rId1"/>
  <headerFooter>
    <oddHeader>&amp;L&amp;"Times New Roman,Regular"&amp;9&amp;K00B050Rice Lawyers.Inc.
437 Century Park Drive, Suite C
Yuba City, CA  95991
(530) 751-9730
&amp;C&amp;14
PRICE LOSS COVERAGE ("PLC")</oddHeader>
    <oddFooter>&amp;LRice Lawyers, Inc. &amp;Z&amp;F&amp;A
&amp;R&amp;D&amp;T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9C89-C388-4CAA-8334-BE8DA4705E9C}">
  <sheetPr>
    <pageSetUpPr fitToPage="1"/>
  </sheetPr>
  <dimension ref="A1:R15"/>
  <sheetViews>
    <sheetView view="pageLayout" topLeftCell="A2" zoomScaleNormal="100" workbookViewId="0">
      <selection activeCell="R16" sqref="R16"/>
    </sheetView>
  </sheetViews>
  <sheetFormatPr defaultColWidth="9.140625" defaultRowHeight="15" x14ac:dyDescent="0.25"/>
  <cols>
    <col min="1" max="1" width="5.5703125" style="8" bestFit="1" customWidth="1"/>
    <col min="2" max="2" width="11.42578125" style="8" customWidth="1"/>
    <col min="3" max="3" width="10.5703125" style="8" customWidth="1"/>
    <col min="4" max="4" width="9.140625" style="8" customWidth="1"/>
    <col min="5" max="5" width="11.42578125" style="8" customWidth="1"/>
    <col min="6" max="6" width="7.85546875" style="8" customWidth="1"/>
    <col min="7" max="7" width="11" style="8" customWidth="1"/>
    <col min="8" max="8" width="8.140625" style="8" customWidth="1"/>
    <col min="9" max="10" width="8" style="8" customWidth="1"/>
    <col min="11" max="11" width="8.42578125" style="8" customWidth="1"/>
    <col min="12" max="12" width="8.7109375" style="8" customWidth="1"/>
    <col min="13" max="13" width="8.5703125" style="8" customWidth="1"/>
    <col min="14" max="14" width="9.85546875" style="8" customWidth="1"/>
    <col min="15" max="15" width="8.42578125" style="8" customWidth="1"/>
    <col min="16" max="16" width="11.5703125" style="8" customWidth="1"/>
    <col min="17" max="17" width="11.140625" style="8" customWidth="1"/>
    <col min="18" max="18" width="11" style="8" bestFit="1" customWidth="1"/>
    <col min="19" max="16384" width="9.140625" style="8"/>
  </cols>
  <sheetData>
    <row r="1" spans="1:18" ht="18.75" x14ac:dyDescent="0.25">
      <c r="A1" s="307" t="s">
        <v>78</v>
      </c>
      <c r="B1" s="308"/>
      <c r="C1" s="308"/>
      <c r="D1" s="308"/>
      <c r="E1" s="308"/>
      <c r="F1" s="308"/>
      <c r="G1" s="308"/>
      <c r="H1" s="308"/>
      <c r="I1" s="308"/>
      <c r="J1" s="308"/>
      <c r="K1" s="308"/>
      <c r="L1" s="308"/>
      <c r="M1" s="308"/>
      <c r="N1" s="308"/>
      <c r="O1" s="308"/>
      <c r="P1" s="308"/>
      <c r="Q1" s="308"/>
      <c r="R1" s="309"/>
    </row>
    <row r="2" spans="1:18" ht="31.5" customHeight="1" x14ac:dyDescent="0.25">
      <c r="A2" s="20" t="s">
        <v>2</v>
      </c>
      <c r="B2" s="311" t="s">
        <v>0</v>
      </c>
      <c r="C2" s="313" t="s">
        <v>105</v>
      </c>
      <c r="D2" s="311" t="s">
        <v>106</v>
      </c>
      <c r="E2" s="313" t="s">
        <v>25</v>
      </c>
      <c r="F2" s="311" t="s">
        <v>56</v>
      </c>
      <c r="G2" s="315" t="s">
        <v>109</v>
      </c>
      <c r="H2" s="317" t="s">
        <v>110</v>
      </c>
      <c r="I2" s="317"/>
      <c r="J2" s="317" t="s">
        <v>113</v>
      </c>
      <c r="K2" s="317"/>
      <c r="L2" s="310" t="s">
        <v>114</v>
      </c>
      <c r="M2" s="310"/>
      <c r="N2" s="310" t="s">
        <v>28</v>
      </c>
      <c r="O2" s="310"/>
      <c r="P2" s="193" t="s">
        <v>115</v>
      </c>
      <c r="Q2" s="310" t="s">
        <v>116</v>
      </c>
      <c r="R2" s="310"/>
    </row>
    <row r="3" spans="1:18" ht="31.5" x14ac:dyDescent="0.25">
      <c r="A3" s="21"/>
      <c r="B3" s="312"/>
      <c r="C3" s="314"/>
      <c r="D3" s="312"/>
      <c r="E3" s="314"/>
      <c r="F3" s="312"/>
      <c r="G3" s="316"/>
      <c r="H3" s="178" t="s">
        <v>111</v>
      </c>
      <c r="I3" s="137" t="s">
        <v>67</v>
      </c>
      <c r="J3" s="178" t="s">
        <v>111</v>
      </c>
      <c r="K3" s="137" t="s">
        <v>67</v>
      </c>
      <c r="L3" s="178" t="s">
        <v>111</v>
      </c>
      <c r="M3" s="137" t="s">
        <v>67</v>
      </c>
      <c r="N3" s="178" t="s">
        <v>111</v>
      </c>
      <c r="O3" s="137" t="s">
        <v>67</v>
      </c>
      <c r="P3" s="194" t="s">
        <v>117</v>
      </c>
      <c r="Q3" s="178" t="s">
        <v>111</v>
      </c>
      <c r="R3" s="178" t="s">
        <v>67</v>
      </c>
    </row>
    <row r="4" spans="1:18" ht="27.75" customHeight="1" x14ac:dyDescent="0.25">
      <c r="A4" s="21">
        <v>1</v>
      </c>
      <c r="B4" s="155" t="s">
        <v>13</v>
      </c>
      <c r="C4" s="156">
        <f>'CA County Rice Yields'!I3</f>
        <v>9391.4366666666683</v>
      </c>
      <c r="D4" s="22">
        <f>'Olympic Averages'!AA14</f>
        <v>25.366666666666664</v>
      </c>
      <c r="E4" s="176">
        <f>C4*D4/100</f>
        <v>2382.2944344444445</v>
      </c>
      <c r="F4" s="177">
        <v>0.86</v>
      </c>
      <c r="G4" s="176">
        <f>E4*F4</f>
        <v>2048.7732136222221</v>
      </c>
      <c r="H4" s="214">
        <f>'Grower Information'!C$8</f>
        <v>8600</v>
      </c>
      <c r="I4" s="214">
        <f>'Grower Information'!C$10</f>
        <v>8300</v>
      </c>
      <c r="J4" s="215">
        <f>'Grower Information'!C9</f>
        <v>19</v>
      </c>
      <c r="K4" s="215">
        <f>'Grower Information'!C11</f>
        <v>18</v>
      </c>
      <c r="L4" s="179">
        <f t="shared" ref="L4:M11" si="0">H4*J4/100</f>
        <v>1634</v>
      </c>
      <c r="M4" s="179">
        <f t="shared" si="0"/>
        <v>1494</v>
      </c>
      <c r="N4" s="179">
        <f>IF($G4-L4&lt;0,0,$G4-L4)</f>
        <v>414.7732136222221</v>
      </c>
      <c r="O4" s="179">
        <f>IF($G4-M4&lt;0,0,$G4-M4)</f>
        <v>554.7732136222221</v>
      </c>
      <c r="P4" s="195">
        <f>G4*0.1</f>
        <v>204.87732136222223</v>
      </c>
      <c r="Q4" s="179">
        <f>IF(N4&gt;$P4,$P4,N4)</f>
        <v>204.87732136222223</v>
      </c>
      <c r="R4" s="180">
        <f t="shared" ref="Q4:R11" si="1">IF(O4&gt;$P4,$P4,O4)</f>
        <v>204.87732136222223</v>
      </c>
    </row>
    <row r="5" spans="1:18" ht="27.75" customHeight="1" x14ac:dyDescent="0.25">
      <c r="A5" s="21">
        <v>2</v>
      </c>
      <c r="B5" s="155" t="s">
        <v>15</v>
      </c>
      <c r="C5" s="156">
        <f>'CA County Rice Yields'!I5</f>
        <v>9175.85</v>
      </c>
      <c r="D5" s="22">
        <f t="shared" ref="D5:D11" si="2">D4</f>
        <v>25.366666666666664</v>
      </c>
      <c r="E5" s="176">
        <f t="shared" ref="E5:E11" si="3">C5*D5/100</f>
        <v>2327.6072833333328</v>
      </c>
      <c r="F5" s="177">
        <v>0.86</v>
      </c>
      <c r="G5" s="176">
        <f t="shared" ref="G5:G11" si="4">E5*F5</f>
        <v>2001.7422636666663</v>
      </c>
      <c r="H5" s="214">
        <f>'Grower Information'!C$8</f>
        <v>8600</v>
      </c>
      <c r="I5" s="214">
        <f>'Grower Information'!C$10</f>
        <v>8300</v>
      </c>
      <c r="J5" s="215">
        <f>'Grower Information'!C$9</f>
        <v>19</v>
      </c>
      <c r="K5" s="215">
        <f>'Grower Information'!C$11</f>
        <v>18</v>
      </c>
      <c r="L5" s="179">
        <f t="shared" si="0"/>
        <v>1634</v>
      </c>
      <c r="M5" s="179">
        <f t="shared" si="0"/>
        <v>1494</v>
      </c>
      <c r="N5" s="179">
        <f t="shared" ref="N4:N11" si="5">G5-L5</f>
        <v>367.7422636666663</v>
      </c>
      <c r="O5" s="180">
        <f t="shared" ref="O4:O11" si="6">G5-M5</f>
        <v>507.7422636666663</v>
      </c>
      <c r="P5" s="195">
        <f>G5*0.1</f>
        <v>200.17422636666663</v>
      </c>
      <c r="Q5" s="179">
        <f t="shared" si="1"/>
        <v>200.17422636666663</v>
      </c>
      <c r="R5" s="180">
        <f t="shared" si="1"/>
        <v>200.17422636666663</v>
      </c>
    </row>
    <row r="6" spans="1:18" ht="27.75" customHeight="1" x14ac:dyDescent="0.25">
      <c r="A6" s="21">
        <v>3</v>
      </c>
      <c r="B6" s="155" t="s">
        <v>14</v>
      </c>
      <c r="C6" s="156">
        <f>'CA County Rice Yields'!I9</f>
        <v>9156.49</v>
      </c>
      <c r="D6" s="22">
        <f t="shared" si="2"/>
        <v>25.366666666666664</v>
      </c>
      <c r="E6" s="176">
        <f t="shared" si="3"/>
        <v>2322.6962966666665</v>
      </c>
      <c r="F6" s="177">
        <v>0.86</v>
      </c>
      <c r="G6" s="176">
        <f t="shared" si="4"/>
        <v>1997.5188151333332</v>
      </c>
      <c r="H6" s="214">
        <f>'Grower Information'!C$8</f>
        <v>8600</v>
      </c>
      <c r="I6" s="214">
        <f>'Grower Information'!C$10</f>
        <v>8300</v>
      </c>
      <c r="J6" s="215">
        <f>'Grower Information'!C$9</f>
        <v>19</v>
      </c>
      <c r="K6" s="215">
        <f>'Grower Information'!C$11</f>
        <v>18</v>
      </c>
      <c r="L6" s="179">
        <f t="shared" si="0"/>
        <v>1634</v>
      </c>
      <c r="M6" s="179">
        <f t="shared" si="0"/>
        <v>1494</v>
      </c>
      <c r="N6" s="179">
        <f t="shared" si="5"/>
        <v>363.51881513333319</v>
      </c>
      <c r="O6" s="180">
        <f t="shared" si="6"/>
        <v>503.51881513333319</v>
      </c>
      <c r="P6" s="195">
        <f>G6*0.1</f>
        <v>199.75188151333333</v>
      </c>
      <c r="Q6" s="179">
        <f t="shared" si="1"/>
        <v>199.75188151333333</v>
      </c>
      <c r="R6" s="180">
        <f t="shared" si="1"/>
        <v>199.75188151333333</v>
      </c>
    </row>
    <row r="7" spans="1:18" ht="27.75" customHeight="1" x14ac:dyDescent="0.25">
      <c r="A7" s="21">
        <v>4</v>
      </c>
      <c r="B7" s="155" t="s">
        <v>23</v>
      </c>
      <c r="C7" s="156">
        <f>'CA County Rice Yields'!I17</f>
        <v>8189.81</v>
      </c>
      <c r="D7" s="22">
        <f t="shared" si="2"/>
        <v>25.366666666666664</v>
      </c>
      <c r="E7" s="176">
        <f t="shared" si="3"/>
        <v>2077.4818033333331</v>
      </c>
      <c r="F7" s="177">
        <v>0.86</v>
      </c>
      <c r="G7" s="176">
        <f t="shared" si="4"/>
        <v>1786.6343508666664</v>
      </c>
      <c r="H7" s="214">
        <f>'Grower Information'!C$8</f>
        <v>8600</v>
      </c>
      <c r="I7" s="214">
        <f>'Grower Information'!C$10</f>
        <v>8300</v>
      </c>
      <c r="J7" s="215">
        <f>'Grower Information'!C$9</f>
        <v>19</v>
      </c>
      <c r="K7" s="215">
        <f>'Grower Information'!C$11</f>
        <v>18</v>
      </c>
      <c r="L7" s="179">
        <f t="shared" si="0"/>
        <v>1634</v>
      </c>
      <c r="M7" s="179">
        <f t="shared" si="0"/>
        <v>1494</v>
      </c>
      <c r="N7" s="179">
        <f t="shared" si="5"/>
        <v>152.63435086666641</v>
      </c>
      <c r="O7" s="180">
        <f t="shared" si="6"/>
        <v>292.63435086666641</v>
      </c>
      <c r="P7" s="195">
        <f t="shared" ref="P7:P11" si="7">G7*0.1</f>
        <v>178.66343508666665</v>
      </c>
      <c r="Q7" s="179">
        <f>IF(N7&lt;0,0,N7)</f>
        <v>152.63435086666641</v>
      </c>
      <c r="R7" s="180">
        <f t="shared" si="1"/>
        <v>178.66343508666665</v>
      </c>
    </row>
    <row r="8" spans="1:18" ht="27.75" customHeight="1" x14ac:dyDescent="0.25">
      <c r="A8" s="21">
        <v>5</v>
      </c>
      <c r="B8" s="155" t="s">
        <v>19</v>
      </c>
      <c r="C8" s="156">
        <f>'CA County Rice Yields'!I19</f>
        <v>8689.7333333333318</v>
      </c>
      <c r="D8" s="22">
        <f t="shared" si="2"/>
        <v>25.366666666666664</v>
      </c>
      <c r="E8" s="176">
        <f t="shared" si="3"/>
        <v>2204.295688888888</v>
      </c>
      <c r="F8" s="177">
        <v>0.86</v>
      </c>
      <c r="G8" s="176">
        <f t="shared" si="4"/>
        <v>1895.6942924444436</v>
      </c>
      <c r="H8" s="214">
        <f>'Grower Information'!C$8</f>
        <v>8600</v>
      </c>
      <c r="I8" s="214">
        <f>'Grower Information'!C$10</f>
        <v>8300</v>
      </c>
      <c r="J8" s="215">
        <f>'Grower Information'!C$9</f>
        <v>19</v>
      </c>
      <c r="K8" s="215">
        <f>'Grower Information'!C$11</f>
        <v>18</v>
      </c>
      <c r="L8" s="179">
        <f t="shared" si="0"/>
        <v>1634</v>
      </c>
      <c r="M8" s="179">
        <f t="shared" si="0"/>
        <v>1494</v>
      </c>
      <c r="N8" s="179">
        <f t="shared" si="5"/>
        <v>261.69429244444359</v>
      </c>
      <c r="O8" s="180">
        <f t="shared" si="6"/>
        <v>401.69429244444359</v>
      </c>
      <c r="P8" s="195">
        <f t="shared" si="7"/>
        <v>189.56942924444436</v>
      </c>
      <c r="Q8" s="179">
        <f>IF(N8&lt;0,0,P8)</f>
        <v>189.56942924444436</v>
      </c>
      <c r="R8" s="180">
        <f t="shared" si="1"/>
        <v>189.56942924444436</v>
      </c>
    </row>
    <row r="9" spans="1:18" ht="27.75" customHeight="1" x14ac:dyDescent="0.25">
      <c r="A9" s="21">
        <v>6</v>
      </c>
      <c r="B9" s="155" t="s">
        <v>17</v>
      </c>
      <c r="C9" s="156">
        <f>'CA County Rice Yields'!I27</f>
        <v>8959.4266666666663</v>
      </c>
      <c r="D9" s="22">
        <f t="shared" si="2"/>
        <v>25.366666666666664</v>
      </c>
      <c r="E9" s="176">
        <f t="shared" si="3"/>
        <v>2272.7078977777774</v>
      </c>
      <c r="F9" s="177">
        <v>0.86</v>
      </c>
      <c r="G9" s="176">
        <f t="shared" si="4"/>
        <v>1954.5287920888884</v>
      </c>
      <c r="H9" s="214">
        <f>'Grower Information'!C$8</f>
        <v>8600</v>
      </c>
      <c r="I9" s="214">
        <f>'Grower Information'!C$10</f>
        <v>8300</v>
      </c>
      <c r="J9" s="215">
        <f>'Grower Information'!C$9</f>
        <v>19</v>
      </c>
      <c r="K9" s="215">
        <f>'Grower Information'!C$11</f>
        <v>18</v>
      </c>
      <c r="L9" s="179">
        <f t="shared" si="0"/>
        <v>1634</v>
      </c>
      <c r="M9" s="179">
        <f t="shared" si="0"/>
        <v>1494</v>
      </c>
      <c r="N9" s="179">
        <f t="shared" si="5"/>
        <v>320.52879208888839</v>
      </c>
      <c r="O9" s="180">
        <f t="shared" si="6"/>
        <v>460.52879208888839</v>
      </c>
      <c r="P9" s="195">
        <f t="shared" si="7"/>
        <v>195.45287920888885</v>
      </c>
      <c r="Q9" s="179">
        <f>IF(N9&lt;0,0,P9)</f>
        <v>195.45287920888885</v>
      </c>
      <c r="R9" s="180">
        <f t="shared" si="1"/>
        <v>195.45287920888885</v>
      </c>
    </row>
    <row r="10" spans="1:18" ht="27.75" customHeight="1" x14ac:dyDescent="0.25">
      <c r="A10" s="21">
        <v>7</v>
      </c>
      <c r="B10" s="155" t="s">
        <v>18</v>
      </c>
      <c r="C10" s="156">
        <f>'CA County Rice Yields'!I31</f>
        <v>7939.6966666666658</v>
      </c>
      <c r="D10" s="22">
        <f t="shared" si="2"/>
        <v>25.366666666666664</v>
      </c>
      <c r="E10" s="176">
        <f t="shared" si="3"/>
        <v>2014.0363877777772</v>
      </c>
      <c r="F10" s="177">
        <v>0.86</v>
      </c>
      <c r="G10" s="176">
        <f t="shared" si="4"/>
        <v>1732.0712934888884</v>
      </c>
      <c r="H10" s="214">
        <f>'Grower Information'!C$8</f>
        <v>8600</v>
      </c>
      <c r="I10" s="214">
        <f>'Grower Information'!C$10</f>
        <v>8300</v>
      </c>
      <c r="J10" s="215">
        <f>'Grower Information'!C$9</f>
        <v>19</v>
      </c>
      <c r="K10" s="215">
        <f>'Grower Information'!C$11</f>
        <v>18</v>
      </c>
      <c r="L10" s="179">
        <f t="shared" si="0"/>
        <v>1634</v>
      </c>
      <c r="M10" s="179">
        <f t="shared" si="0"/>
        <v>1494</v>
      </c>
      <c r="N10" s="179">
        <f t="shared" si="5"/>
        <v>98.071293488888386</v>
      </c>
      <c r="O10" s="180">
        <f t="shared" si="6"/>
        <v>238.07129348888839</v>
      </c>
      <c r="P10" s="195">
        <f t="shared" si="7"/>
        <v>173.20712934888886</v>
      </c>
      <c r="Q10" s="179">
        <f>IF(N10&lt;0,0,N10)</f>
        <v>98.071293488888386</v>
      </c>
      <c r="R10" s="180">
        <f t="shared" si="1"/>
        <v>173.20712934888886</v>
      </c>
    </row>
    <row r="11" spans="1:18" ht="27.75" customHeight="1" x14ac:dyDescent="0.25">
      <c r="A11" s="187">
        <v>8</v>
      </c>
      <c r="B11" s="155" t="s">
        <v>16</v>
      </c>
      <c r="C11" s="156">
        <f>'CA County Rice Yields'!I33</f>
        <v>8606.2433333333338</v>
      </c>
      <c r="D11" s="22">
        <f t="shared" si="2"/>
        <v>25.366666666666664</v>
      </c>
      <c r="E11" s="176">
        <f t="shared" si="3"/>
        <v>2183.117058888889</v>
      </c>
      <c r="F11" s="177">
        <v>0.86</v>
      </c>
      <c r="G11" s="176">
        <f t="shared" si="4"/>
        <v>1877.4806706444444</v>
      </c>
      <c r="H11" s="214">
        <f>'Grower Information'!C$8</f>
        <v>8600</v>
      </c>
      <c r="I11" s="214">
        <f>'Grower Information'!C$10</f>
        <v>8300</v>
      </c>
      <c r="J11" s="215">
        <f>'Grower Information'!C$9</f>
        <v>19</v>
      </c>
      <c r="K11" s="215">
        <f>'Grower Information'!C$11</f>
        <v>18</v>
      </c>
      <c r="L11" s="179">
        <f t="shared" si="0"/>
        <v>1634</v>
      </c>
      <c r="M11" s="179">
        <f t="shared" si="0"/>
        <v>1494</v>
      </c>
      <c r="N11" s="179">
        <f t="shared" si="5"/>
        <v>243.48067064444444</v>
      </c>
      <c r="O11" s="180">
        <f t="shared" si="6"/>
        <v>383.48067064444444</v>
      </c>
      <c r="P11" s="195">
        <f t="shared" si="7"/>
        <v>187.74806706444446</v>
      </c>
      <c r="Q11" s="179">
        <f>IF(N11&lt;0,0,P11)</f>
        <v>187.74806706444446</v>
      </c>
      <c r="R11" s="180">
        <f t="shared" si="1"/>
        <v>187.74806706444446</v>
      </c>
    </row>
    <row r="12" spans="1:18" ht="9.75" customHeight="1" x14ac:dyDescent="0.25">
      <c r="A12" s="318"/>
      <c r="B12" s="318"/>
      <c r="C12" s="318"/>
      <c r="D12" s="318"/>
      <c r="E12" s="318"/>
      <c r="F12" s="318"/>
      <c r="G12" s="318"/>
      <c r="H12" s="318"/>
      <c r="I12" s="318"/>
      <c r="J12" s="318"/>
      <c r="K12" s="318"/>
      <c r="L12" s="318"/>
      <c r="M12" s="318"/>
      <c r="N12" s="318"/>
      <c r="O12" s="318"/>
      <c r="P12" s="318"/>
      <c r="Q12" s="318"/>
      <c r="R12" s="318"/>
    </row>
    <row r="13" spans="1:18" ht="21.75" customHeight="1" x14ac:dyDescent="0.25">
      <c r="A13" s="35"/>
      <c r="B13" s="181"/>
      <c r="C13" s="238"/>
      <c r="D13" s="239" t="s">
        <v>128</v>
      </c>
      <c r="E13" s="182"/>
      <c r="F13" s="183"/>
      <c r="G13" s="182"/>
      <c r="H13" s="184"/>
      <c r="I13" s="184"/>
      <c r="J13" s="182"/>
      <c r="K13" s="182"/>
      <c r="L13" s="185"/>
      <c r="M13" s="185"/>
      <c r="N13" s="186" t="s">
        <v>118</v>
      </c>
      <c r="O13" s="180"/>
      <c r="P13" s="233" t="str">
        <f>'Grower Information'!C2</f>
        <v>Yuba</v>
      </c>
      <c r="Q13" s="237">
        <f>Q11</f>
        <v>187.74806706444446</v>
      </c>
      <c r="R13" s="237">
        <f>R11</f>
        <v>187.74806706444446</v>
      </c>
    </row>
    <row r="14" spans="1:18" ht="21.75" customHeight="1" x14ac:dyDescent="0.25">
      <c r="B14" s="35"/>
      <c r="C14" s="217"/>
      <c r="D14" s="218" t="s">
        <v>124</v>
      </c>
      <c r="G14" s="219"/>
      <c r="H14" s="199"/>
      <c r="I14" s="200"/>
      <c r="J14" s="200"/>
      <c r="K14" s="200"/>
      <c r="L14" s="200"/>
      <c r="M14" s="200"/>
      <c r="N14" s="196" t="s">
        <v>55</v>
      </c>
      <c r="O14" s="216">
        <f>'Grower Information'!C4</f>
        <v>100</v>
      </c>
      <c r="P14" s="197">
        <f>O14*0.85</f>
        <v>85</v>
      </c>
      <c r="Q14" s="306" t="s">
        <v>132</v>
      </c>
      <c r="R14" s="306"/>
    </row>
    <row r="15" spans="1:18" ht="15.75" x14ac:dyDescent="0.25">
      <c r="Q15" s="198">
        <f>Q13*$P14</f>
        <v>15958.585700477779</v>
      </c>
      <c r="R15" s="198">
        <f>R13*$P14</f>
        <v>15958.585700477779</v>
      </c>
    </row>
  </sheetData>
  <mergeCells count="14">
    <mergeCell ref="Q14:R14"/>
    <mergeCell ref="A1:R1"/>
    <mergeCell ref="Q2:R2"/>
    <mergeCell ref="B2:B3"/>
    <mergeCell ref="C2:C3"/>
    <mergeCell ref="D2:D3"/>
    <mergeCell ref="E2:E3"/>
    <mergeCell ref="F2:F3"/>
    <mergeCell ref="G2:G3"/>
    <mergeCell ref="J2:K2"/>
    <mergeCell ref="H2:I2"/>
    <mergeCell ref="L2:M2"/>
    <mergeCell ref="N2:O2"/>
    <mergeCell ref="A12:R12"/>
  </mergeCells>
  <printOptions horizontalCentered="1" verticalCentered="1"/>
  <pageMargins left="0.7" right="0.7" top="0.92447916666666663" bottom="0.75" header="0.3" footer="0.3"/>
  <pageSetup scale="72" orientation="landscape" horizontalDpi="4294967295" verticalDpi="4294967295" r:id="rId1"/>
  <headerFooter>
    <oddHeader>&amp;LR&amp;"Times New Roman,Regular"&amp;10&amp;K00B050ice Lawyers.Inc.
437 Century Park Drive, Suite C
Yuba City, CA  95991
(530) 751-9730&amp;"-,Regular"&amp;11&amp;K01+000
&amp;C&amp;"-,Bold"&amp;14ARC-CO
Estimated Payments</oddHeader>
    <oddFooter>&amp;LRice Lawyers, Inc. &amp;Z&amp;F&amp;A
&amp;R&amp;D&amp;T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D60B-3AC0-4B40-98C6-5F0B9394B129}">
  <sheetPr>
    <pageSetUpPr fitToPage="1"/>
  </sheetPr>
  <dimension ref="A1:R15"/>
  <sheetViews>
    <sheetView view="pageLayout" topLeftCell="A2" zoomScaleNormal="100" workbookViewId="0">
      <selection activeCell="N4" sqref="N4:O4"/>
    </sheetView>
  </sheetViews>
  <sheetFormatPr defaultColWidth="9.140625" defaultRowHeight="15" x14ac:dyDescent="0.25"/>
  <cols>
    <col min="1" max="1" width="5.5703125" style="8" bestFit="1" customWidth="1"/>
    <col min="2" max="2" width="11.42578125" style="8" customWidth="1"/>
    <col min="3" max="3" width="11.140625" style="8" customWidth="1"/>
    <col min="4" max="4" width="9.140625" style="8" customWidth="1"/>
    <col min="5" max="5" width="12" style="8" customWidth="1"/>
    <col min="6" max="6" width="7.7109375" style="8" customWidth="1"/>
    <col min="7" max="7" width="11" style="8" customWidth="1"/>
    <col min="8" max="8" width="8.140625" style="8" customWidth="1"/>
    <col min="9" max="10" width="8" style="8" customWidth="1"/>
    <col min="11" max="11" width="8.42578125" style="8" customWidth="1"/>
    <col min="12" max="12" width="8.7109375" style="8" customWidth="1"/>
    <col min="13" max="13" width="8.5703125" style="8" customWidth="1"/>
    <col min="14" max="14" width="12.140625" style="8" customWidth="1"/>
    <col min="15" max="15" width="8.42578125" style="8" customWidth="1"/>
    <col min="16" max="16" width="11.5703125" style="8" customWidth="1"/>
    <col min="17" max="17" width="11.140625" style="8" customWidth="1"/>
    <col min="18" max="18" width="11" style="8" customWidth="1"/>
    <col min="19" max="16384" width="9.140625" style="8"/>
  </cols>
  <sheetData>
    <row r="1" spans="1:18" ht="27.75" customHeight="1" x14ac:dyDescent="0.25">
      <c r="A1" s="307" t="s">
        <v>131</v>
      </c>
      <c r="B1" s="308"/>
      <c r="C1" s="308"/>
      <c r="D1" s="308"/>
      <c r="E1" s="308"/>
      <c r="F1" s="308"/>
      <c r="G1" s="308"/>
      <c r="H1" s="308"/>
      <c r="I1" s="308"/>
      <c r="J1" s="308"/>
      <c r="K1" s="308"/>
      <c r="L1" s="308"/>
      <c r="M1" s="308"/>
      <c r="N1" s="308"/>
      <c r="O1" s="308"/>
      <c r="P1" s="308"/>
      <c r="Q1" s="308"/>
      <c r="R1" s="309"/>
    </row>
    <row r="2" spans="1:18" ht="31.5" customHeight="1" x14ac:dyDescent="0.25">
      <c r="A2" s="20" t="s">
        <v>2</v>
      </c>
      <c r="B2" s="311" t="s">
        <v>0</v>
      </c>
      <c r="C2" s="313" t="s">
        <v>105</v>
      </c>
      <c r="D2" s="311" t="s">
        <v>106</v>
      </c>
      <c r="E2" s="313" t="s">
        <v>25</v>
      </c>
      <c r="F2" s="311" t="s">
        <v>56</v>
      </c>
      <c r="G2" s="319" t="s">
        <v>109</v>
      </c>
      <c r="H2" s="310" t="s">
        <v>110</v>
      </c>
      <c r="I2" s="310"/>
      <c r="J2" s="310" t="s">
        <v>113</v>
      </c>
      <c r="K2" s="310"/>
      <c r="L2" s="310" t="s">
        <v>114</v>
      </c>
      <c r="M2" s="310"/>
      <c r="N2" s="310" t="s">
        <v>28</v>
      </c>
      <c r="O2" s="310"/>
      <c r="P2" s="193" t="s">
        <v>115</v>
      </c>
      <c r="Q2" s="310" t="s">
        <v>116</v>
      </c>
      <c r="R2" s="310"/>
    </row>
    <row r="3" spans="1:18" ht="31.5" x14ac:dyDescent="0.25">
      <c r="A3" s="21"/>
      <c r="B3" s="312"/>
      <c r="C3" s="314"/>
      <c r="D3" s="312"/>
      <c r="E3" s="314"/>
      <c r="F3" s="312"/>
      <c r="G3" s="320"/>
      <c r="H3" s="178" t="s">
        <v>111</v>
      </c>
      <c r="I3" s="178" t="s">
        <v>67</v>
      </c>
      <c r="J3" s="178" t="s">
        <v>111</v>
      </c>
      <c r="K3" s="178" t="s">
        <v>112</v>
      </c>
      <c r="L3" s="178" t="s">
        <v>111</v>
      </c>
      <c r="M3" s="178" t="s">
        <v>112</v>
      </c>
      <c r="N3" s="178" t="s">
        <v>111</v>
      </c>
      <c r="O3" s="178" t="s">
        <v>112</v>
      </c>
      <c r="P3" s="194" t="s">
        <v>117</v>
      </c>
      <c r="Q3" s="178" t="s">
        <v>111</v>
      </c>
      <c r="R3" s="178" t="s">
        <v>112</v>
      </c>
    </row>
    <row r="4" spans="1:18" ht="30" customHeight="1" x14ac:dyDescent="0.25">
      <c r="A4" s="21">
        <v>1</v>
      </c>
      <c r="B4" s="155" t="s">
        <v>13</v>
      </c>
      <c r="C4" s="156">
        <f>'CA County Rice Yields'!J4</f>
        <v>9484.32</v>
      </c>
      <c r="D4" s="22">
        <f>'Olympic Averages'!AB15</f>
        <v>25.666666666666668</v>
      </c>
      <c r="E4" s="176">
        <f>C4*D4/100</f>
        <v>2434.3088000000002</v>
      </c>
      <c r="F4" s="177">
        <v>0.86</v>
      </c>
      <c r="G4" s="234">
        <f>E4*F4</f>
        <v>2093.505568</v>
      </c>
      <c r="H4" s="214">
        <f>'Grower Information'!C$8</f>
        <v>8600</v>
      </c>
      <c r="I4" s="214">
        <f>'Grower Information'!C$10</f>
        <v>8300</v>
      </c>
      <c r="J4" s="215">
        <f>'Grower Information'!D9</f>
        <v>21</v>
      </c>
      <c r="K4" s="215">
        <f>'Grower Information'!D11</f>
        <v>17.5</v>
      </c>
      <c r="L4" s="179">
        <f t="shared" ref="L4:M11" si="0">H4*J4/100</f>
        <v>1806</v>
      </c>
      <c r="M4" s="179">
        <f t="shared" si="0"/>
        <v>1452.5</v>
      </c>
      <c r="N4" s="179">
        <f>IF($G4-L4&lt;0,0,$G4-L4)</f>
        <v>287.50556800000004</v>
      </c>
      <c r="O4" s="179">
        <f>IF($G4-M4&lt;0,0,$G4-M4)</f>
        <v>641.00556800000004</v>
      </c>
      <c r="P4" s="195">
        <f>G5*0.1</f>
        <v>203.07025199999998</v>
      </c>
      <c r="Q4" s="179">
        <f t="shared" ref="Q4:R11" si="1">IF(N4&gt;$P4,$P4,N4)</f>
        <v>203.07025199999998</v>
      </c>
      <c r="R4" s="180">
        <f t="shared" si="1"/>
        <v>203.07025199999998</v>
      </c>
    </row>
    <row r="5" spans="1:18" ht="30" customHeight="1" x14ac:dyDescent="0.25">
      <c r="A5" s="21">
        <v>2</v>
      </c>
      <c r="B5" s="155" t="s">
        <v>15</v>
      </c>
      <c r="C5" s="156">
        <f>'CA County Rice Yields'!J6</f>
        <v>9199.7999999999993</v>
      </c>
      <c r="D5" s="22">
        <f t="shared" ref="D5:D11" si="2">D4</f>
        <v>25.666666666666668</v>
      </c>
      <c r="E5" s="176">
        <f t="shared" ref="E5:E11" si="3">C5*D5/100</f>
        <v>2361.2819999999997</v>
      </c>
      <c r="F5" s="177">
        <v>0.86</v>
      </c>
      <c r="G5" s="234">
        <f t="shared" ref="G5:G11" si="4">E5*F5</f>
        <v>2030.7025199999998</v>
      </c>
      <c r="H5" s="214">
        <f>'Grower Information'!C$8</f>
        <v>8600</v>
      </c>
      <c r="I5" s="214">
        <f>'Grower Information'!C$10</f>
        <v>8300</v>
      </c>
      <c r="J5" s="390">
        <f>J4</f>
        <v>21</v>
      </c>
      <c r="K5" s="215">
        <f t="shared" ref="K5:K11" si="5">K4</f>
        <v>17.5</v>
      </c>
      <c r="L5" s="179">
        <f t="shared" si="0"/>
        <v>1806</v>
      </c>
      <c r="M5" s="179">
        <f t="shared" si="0"/>
        <v>1452.5</v>
      </c>
      <c r="N5" s="179">
        <f t="shared" ref="N5:N11" si="6">IF($G5-L5&lt;0,0,$G5-L5)</f>
        <v>224.70251999999982</v>
      </c>
      <c r="O5" s="179">
        <f t="shared" ref="O5:O11" si="7">IF($G5-M5&lt;0,0,$G5-M5)</f>
        <v>578.20251999999982</v>
      </c>
      <c r="P5" s="195">
        <f>G6*0.1</f>
        <v>203.14684646666672</v>
      </c>
      <c r="Q5" s="179">
        <f t="shared" si="1"/>
        <v>203.14684646666672</v>
      </c>
      <c r="R5" s="180">
        <f t="shared" si="1"/>
        <v>203.14684646666672</v>
      </c>
    </row>
    <row r="6" spans="1:18" ht="30" customHeight="1" x14ac:dyDescent="0.25">
      <c r="A6" s="21">
        <v>3</v>
      </c>
      <c r="B6" s="155" t="s">
        <v>14</v>
      </c>
      <c r="C6" s="156">
        <f>'CA County Rice Yields'!J10</f>
        <v>9203.27</v>
      </c>
      <c r="D6" s="22">
        <f t="shared" si="2"/>
        <v>25.666666666666668</v>
      </c>
      <c r="E6" s="176">
        <f t="shared" si="3"/>
        <v>2362.1726333333336</v>
      </c>
      <c r="F6" s="177">
        <v>0.86</v>
      </c>
      <c r="G6" s="234">
        <f t="shared" si="4"/>
        <v>2031.4684646666669</v>
      </c>
      <c r="H6" s="214">
        <f>'Grower Information'!C$8</f>
        <v>8600</v>
      </c>
      <c r="I6" s="214">
        <f>'Grower Information'!C$10</f>
        <v>8300</v>
      </c>
      <c r="J6" s="390">
        <f>J5</f>
        <v>21</v>
      </c>
      <c r="K6" s="215">
        <f t="shared" si="5"/>
        <v>17.5</v>
      </c>
      <c r="L6" s="179">
        <f t="shared" si="0"/>
        <v>1806</v>
      </c>
      <c r="M6" s="179">
        <f t="shared" si="0"/>
        <v>1452.5</v>
      </c>
      <c r="N6" s="179">
        <f t="shared" si="6"/>
        <v>225.46846466666693</v>
      </c>
      <c r="O6" s="179">
        <f t="shared" si="7"/>
        <v>578.96846466666693</v>
      </c>
      <c r="P6" s="195">
        <f t="shared" ref="P6:P11" si="8">G6*0.1</f>
        <v>203.14684646666672</v>
      </c>
      <c r="Q6" s="179">
        <f t="shared" si="1"/>
        <v>203.14684646666672</v>
      </c>
      <c r="R6" s="180">
        <f t="shared" si="1"/>
        <v>203.14684646666672</v>
      </c>
    </row>
    <row r="7" spans="1:18" ht="30" customHeight="1" x14ac:dyDescent="0.25">
      <c r="A7" s="21">
        <v>4</v>
      </c>
      <c r="B7" s="155" t="s">
        <v>23</v>
      </c>
      <c r="C7" s="156">
        <f>'CA County Rice Yields'!J18</f>
        <v>8409.2999999999993</v>
      </c>
      <c r="D7" s="22">
        <f t="shared" si="2"/>
        <v>25.666666666666668</v>
      </c>
      <c r="E7" s="176">
        <f t="shared" si="3"/>
        <v>2158.3869999999997</v>
      </c>
      <c r="F7" s="177">
        <v>0.86</v>
      </c>
      <c r="G7" s="234">
        <f t="shared" si="4"/>
        <v>1856.2128199999997</v>
      </c>
      <c r="H7" s="214">
        <f>'Grower Information'!C$8</f>
        <v>8600</v>
      </c>
      <c r="I7" s="214">
        <f>'Grower Information'!C$10</f>
        <v>8300</v>
      </c>
      <c r="J7" s="390">
        <f>J6</f>
        <v>21</v>
      </c>
      <c r="K7" s="215">
        <f t="shared" si="5"/>
        <v>17.5</v>
      </c>
      <c r="L7" s="179">
        <f t="shared" si="0"/>
        <v>1806</v>
      </c>
      <c r="M7" s="179">
        <f t="shared" si="0"/>
        <v>1452.5</v>
      </c>
      <c r="N7" s="179">
        <f t="shared" si="6"/>
        <v>50.212819999999738</v>
      </c>
      <c r="O7" s="179">
        <f t="shared" si="7"/>
        <v>403.71281999999974</v>
      </c>
      <c r="P7" s="195">
        <f t="shared" si="8"/>
        <v>185.62128199999998</v>
      </c>
      <c r="Q7" s="179">
        <f t="shared" si="1"/>
        <v>50.212819999999738</v>
      </c>
      <c r="R7" s="180">
        <f t="shared" si="1"/>
        <v>185.62128199999998</v>
      </c>
    </row>
    <row r="8" spans="1:18" ht="30" customHeight="1" x14ac:dyDescent="0.25">
      <c r="A8" s="21">
        <v>5</v>
      </c>
      <c r="B8" s="155" t="s">
        <v>19</v>
      </c>
      <c r="C8" s="156">
        <f>'CA County Rice Yields'!J20</f>
        <v>8537.7999999999993</v>
      </c>
      <c r="D8" s="22">
        <f t="shared" si="2"/>
        <v>25.666666666666668</v>
      </c>
      <c r="E8" s="176">
        <f t="shared" si="3"/>
        <v>2191.3686666666667</v>
      </c>
      <c r="F8" s="177">
        <v>0.86</v>
      </c>
      <c r="G8" s="234">
        <f t="shared" si="4"/>
        <v>1884.5770533333334</v>
      </c>
      <c r="H8" s="214">
        <f>'Grower Information'!C$8</f>
        <v>8600</v>
      </c>
      <c r="I8" s="214">
        <f>'Grower Information'!C$10</f>
        <v>8300</v>
      </c>
      <c r="J8" s="390">
        <f>J7</f>
        <v>21</v>
      </c>
      <c r="K8" s="215">
        <f t="shared" si="5"/>
        <v>17.5</v>
      </c>
      <c r="L8" s="179">
        <f t="shared" si="0"/>
        <v>1806</v>
      </c>
      <c r="M8" s="179">
        <f t="shared" si="0"/>
        <v>1452.5</v>
      </c>
      <c r="N8" s="179">
        <f t="shared" si="6"/>
        <v>78.577053333333424</v>
      </c>
      <c r="O8" s="179">
        <f t="shared" si="7"/>
        <v>432.07705333333342</v>
      </c>
      <c r="P8" s="195">
        <f t="shared" si="8"/>
        <v>188.45770533333337</v>
      </c>
      <c r="Q8" s="179">
        <f t="shared" si="1"/>
        <v>78.577053333333424</v>
      </c>
      <c r="R8" s="180">
        <f t="shared" si="1"/>
        <v>188.45770533333337</v>
      </c>
    </row>
    <row r="9" spans="1:18" ht="30" customHeight="1" x14ac:dyDescent="0.25">
      <c r="A9" s="21">
        <v>6</v>
      </c>
      <c r="B9" s="155" t="s">
        <v>17</v>
      </c>
      <c r="C9" s="156">
        <f>'CA County Rice Yields'!J28</f>
        <v>8841.5400000000009</v>
      </c>
      <c r="D9" s="22">
        <f t="shared" si="2"/>
        <v>25.666666666666668</v>
      </c>
      <c r="E9" s="176">
        <f t="shared" si="3"/>
        <v>2269.3286000000003</v>
      </c>
      <c r="F9" s="177">
        <v>0.86</v>
      </c>
      <c r="G9" s="234">
        <f t="shared" si="4"/>
        <v>1951.6225960000002</v>
      </c>
      <c r="H9" s="214">
        <f>'Grower Information'!C$8</f>
        <v>8600</v>
      </c>
      <c r="I9" s="214">
        <f>'Grower Information'!C$10</f>
        <v>8300</v>
      </c>
      <c r="J9" s="390">
        <f>J8</f>
        <v>21</v>
      </c>
      <c r="K9" s="215">
        <f t="shared" si="5"/>
        <v>17.5</v>
      </c>
      <c r="L9" s="179">
        <f t="shared" si="0"/>
        <v>1806</v>
      </c>
      <c r="M9" s="179">
        <f t="shared" si="0"/>
        <v>1452.5</v>
      </c>
      <c r="N9" s="179">
        <f t="shared" si="6"/>
        <v>145.62259600000016</v>
      </c>
      <c r="O9" s="179">
        <f t="shared" si="7"/>
        <v>499.12259600000016</v>
      </c>
      <c r="P9" s="195">
        <f t="shared" si="8"/>
        <v>195.16225960000003</v>
      </c>
      <c r="Q9" s="179">
        <f t="shared" si="1"/>
        <v>145.62259600000016</v>
      </c>
      <c r="R9" s="180">
        <f t="shared" si="1"/>
        <v>195.16225960000003</v>
      </c>
    </row>
    <row r="10" spans="1:18" ht="30" customHeight="1" x14ac:dyDescent="0.25">
      <c r="A10" s="21">
        <v>7</v>
      </c>
      <c r="B10" s="155" t="s">
        <v>18</v>
      </c>
      <c r="C10" s="156">
        <f>'CA County Rice Yields'!J32</f>
        <v>7830.46</v>
      </c>
      <c r="D10" s="22">
        <f t="shared" si="2"/>
        <v>25.666666666666668</v>
      </c>
      <c r="E10" s="176">
        <f t="shared" si="3"/>
        <v>2009.8180666666667</v>
      </c>
      <c r="F10" s="177">
        <v>0.86</v>
      </c>
      <c r="G10" s="234">
        <f t="shared" si="4"/>
        <v>1728.4435373333333</v>
      </c>
      <c r="H10" s="214">
        <f>'Grower Information'!C$8</f>
        <v>8600</v>
      </c>
      <c r="I10" s="214">
        <f>'Grower Information'!C$10</f>
        <v>8300</v>
      </c>
      <c r="J10" s="390">
        <f>J9</f>
        <v>21</v>
      </c>
      <c r="K10" s="215">
        <f t="shared" si="5"/>
        <v>17.5</v>
      </c>
      <c r="L10" s="179">
        <f t="shared" si="0"/>
        <v>1806</v>
      </c>
      <c r="M10" s="179">
        <f t="shared" si="0"/>
        <v>1452.5</v>
      </c>
      <c r="N10" s="179">
        <f t="shared" si="6"/>
        <v>0</v>
      </c>
      <c r="O10" s="179">
        <f t="shared" si="7"/>
        <v>275.94353733333332</v>
      </c>
      <c r="P10" s="195">
        <f t="shared" si="8"/>
        <v>172.84435373333335</v>
      </c>
      <c r="Q10" s="179">
        <f t="shared" si="1"/>
        <v>0</v>
      </c>
      <c r="R10" s="180">
        <f t="shared" si="1"/>
        <v>172.84435373333335</v>
      </c>
    </row>
    <row r="11" spans="1:18" ht="30" customHeight="1" x14ac:dyDescent="0.25">
      <c r="A11" s="21">
        <v>8</v>
      </c>
      <c r="B11" s="155" t="s">
        <v>16</v>
      </c>
      <c r="C11" s="156">
        <f>'CA County Rice Yields'!J34</f>
        <v>8489.7099999999991</v>
      </c>
      <c r="D11" s="22">
        <f t="shared" si="2"/>
        <v>25.666666666666668</v>
      </c>
      <c r="E11" s="176">
        <f t="shared" si="3"/>
        <v>2179.0255666666662</v>
      </c>
      <c r="F11" s="177">
        <v>0.86</v>
      </c>
      <c r="G11" s="234">
        <f t="shared" si="4"/>
        <v>1873.9619873333329</v>
      </c>
      <c r="H11" s="214">
        <f>'Grower Information'!C$8</f>
        <v>8600</v>
      </c>
      <c r="I11" s="214">
        <f>'Grower Information'!C$10</f>
        <v>8300</v>
      </c>
      <c r="J11" s="390">
        <f>J10</f>
        <v>21</v>
      </c>
      <c r="K11" s="215">
        <f t="shared" si="5"/>
        <v>17.5</v>
      </c>
      <c r="L11" s="179">
        <f t="shared" si="0"/>
        <v>1806</v>
      </c>
      <c r="M11" s="179">
        <f t="shared" si="0"/>
        <v>1452.5</v>
      </c>
      <c r="N11" s="179">
        <f t="shared" si="6"/>
        <v>67.9619873333329</v>
      </c>
      <c r="O11" s="179">
        <f t="shared" si="7"/>
        <v>421.4619873333329</v>
      </c>
      <c r="P11" s="195">
        <f t="shared" si="8"/>
        <v>187.39619873333331</v>
      </c>
      <c r="Q11" s="179">
        <f t="shared" si="1"/>
        <v>67.9619873333329</v>
      </c>
      <c r="R11" s="180">
        <f t="shared" si="1"/>
        <v>187.39619873333331</v>
      </c>
    </row>
    <row r="12" spans="1:18" ht="9" customHeight="1" x14ac:dyDescent="0.25">
      <c r="A12" s="318"/>
      <c r="B12" s="318"/>
      <c r="C12" s="318"/>
      <c r="D12" s="318"/>
      <c r="E12" s="318"/>
      <c r="F12" s="318"/>
      <c r="G12" s="318"/>
      <c r="H12" s="318"/>
      <c r="I12" s="318"/>
      <c r="J12" s="318"/>
      <c r="K12" s="318"/>
      <c r="L12" s="318"/>
      <c r="M12" s="318"/>
      <c r="N12" s="318"/>
      <c r="O12" s="318"/>
      <c r="P12" s="318"/>
      <c r="Q12" s="318"/>
      <c r="R12" s="318"/>
    </row>
    <row r="13" spans="1:18" ht="30" customHeight="1" x14ac:dyDescent="0.25">
      <c r="A13" s="35"/>
      <c r="B13" s="181"/>
      <c r="C13" s="238"/>
      <c r="D13" s="239" t="s">
        <v>128</v>
      </c>
      <c r="E13" s="182"/>
      <c r="F13" s="183"/>
      <c r="G13" s="182"/>
      <c r="H13" s="184"/>
      <c r="I13" s="184"/>
      <c r="J13" s="182"/>
      <c r="K13" s="182"/>
      <c r="L13" s="185"/>
      <c r="M13" s="185"/>
      <c r="N13" s="186" t="s">
        <v>118</v>
      </c>
      <c r="O13" s="180"/>
      <c r="P13" s="233" t="str">
        <f>'Grower Information'!C2</f>
        <v>Yuba</v>
      </c>
      <c r="Q13" s="237">
        <f>Q4</f>
        <v>203.07025199999998</v>
      </c>
      <c r="R13" s="240">
        <f>R4</f>
        <v>203.07025199999998</v>
      </c>
    </row>
    <row r="14" spans="1:18" ht="30" customHeight="1" x14ac:dyDescent="0.25">
      <c r="C14" s="217"/>
      <c r="D14" s="218" t="s">
        <v>124</v>
      </c>
      <c r="E14" s="219"/>
      <c r="N14" s="196" t="s">
        <v>55</v>
      </c>
      <c r="O14" s="216">
        <f>'Grower Information'!C4</f>
        <v>100</v>
      </c>
      <c r="P14" s="197">
        <f>O14*0.85</f>
        <v>85</v>
      </c>
      <c r="Q14" s="306" t="s">
        <v>120</v>
      </c>
      <c r="R14" s="306"/>
    </row>
    <row r="15" spans="1:18" ht="15.75" x14ac:dyDescent="0.25">
      <c r="Q15" s="198">
        <f>Q13*$P14</f>
        <v>17260.971419999998</v>
      </c>
      <c r="R15" s="198">
        <f>R13*$P14</f>
        <v>17260.971419999998</v>
      </c>
    </row>
  </sheetData>
  <mergeCells count="14">
    <mergeCell ref="A1:R1"/>
    <mergeCell ref="B2:B3"/>
    <mergeCell ref="C2:C3"/>
    <mergeCell ref="D2:D3"/>
    <mergeCell ref="E2:E3"/>
    <mergeCell ref="F2:F3"/>
    <mergeCell ref="G2:G3"/>
    <mergeCell ref="H2:I2"/>
    <mergeCell ref="J2:K2"/>
    <mergeCell ref="Q14:R14"/>
    <mergeCell ref="A12:R12"/>
    <mergeCell ref="L2:M2"/>
    <mergeCell ref="N2:O2"/>
    <mergeCell ref="Q2:R2"/>
  </mergeCells>
  <printOptions horizontalCentered="1" verticalCentered="1"/>
  <pageMargins left="0.7" right="0.7" top="1.0649999999999999" bottom="0.75" header="0.3" footer="0.3"/>
  <pageSetup scale="71" orientation="landscape" horizontalDpi="4294967295" verticalDpi="4294967295" r:id="rId1"/>
  <headerFooter>
    <oddHeader>&amp;L&amp;K00B050Rice Lawyers.Inc.
437 Century Park Drive, Suite C
Yuba City, CA  95991
(530) 751-9730&amp;K01+000
&amp;CARC-CO
Estimated Payments</oddHeader>
    <oddFooter>&amp;LRice Lawyers, Inc. &amp;Z&amp;F&amp;A
&amp;R&amp;D&amp;T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8"/>
  <sheetViews>
    <sheetView zoomScaleNormal="100" workbookViewId="0">
      <selection activeCell="H21" sqref="H21"/>
    </sheetView>
  </sheetViews>
  <sheetFormatPr defaultRowHeight="15" x14ac:dyDescent="0.25"/>
  <cols>
    <col min="1" max="1" width="10.7109375" customWidth="1"/>
    <col min="2" max="2" width="12.28515625" style="7" customWidth="1"/>
    <col min="3" max="3" width="10.28515625" style="7" customWidth="1"/>
    <col min="4" max="4" width="10" style="7" customWidth="1"/>
    <col min="5" max="5" width="11.5703125" bestFit="1" customWidth="1"/>
    <col min="9" max="12" width="6.5703125" bestFit="1" customWidth="1"/>
    <col min="15" max="15" width="9.85546875" customWidth="1"/>
  </cols>
  <sheetData>
    <row r="1" spans="1:12" x14ac:dyDescent="0.25">
      <c r="A1" s="391" t="s">
        <v>35</v>
      </c>
      <c r="B1" s="392"/>
      <c r="C1" s="392"/>
      <c r="D1" s="392"/>
      <c r="E1" s="393"/>
    </row>
    <row r="2" spans="1:12" ht="45" x14ac:dyDescent="0.25">
      <c r="A2" s="394" t="s">
        <v>1</v>
      </c>
      <c r="B2" s="191" t="s">
        <v>113</v>
      </c>
      <c r="C2" s="190" t="s">
        <v>120</v>
      </c>
      <c r="D2" s="191" t="s">
        <v>121</v>
      </c>
      <c r="E2" s="395" t="s">
        <v>120</v>
      </c>
    </row>
    <row r="3" spans="1:12" x14ac:dyDescent="0.25">
      <c r="A3" s="396">
        <v>2024</v>
      </c>
      <c r="B3" s="189">
        <f>'Grower Information'!C9</f>
        <v>19</v>
      </c>
      <c r="C3" s="188">
        <f>PLC!G13</f>
        <v>6502.4999999999891</v>
      </c>
      <c r="D3" s="189">
        <f>'Grower Information'!C11</f>
        <v>18</v>
      </c>
      <c r="E3" s="397">
        <f>PLC!H13</f>
        <v>13727.499999999989</v>
      </c>
    </row>
    <row r="4" spans="1:12" x14ac:dyDescent="0.25">
      <c r="A4" s="396">
        <v>2025</v>
      </c>
      <c r="B4" s="189">
        <f>'Grower Information'!D9</f>
        <v>21</v>
      </c>
      <c r="C4" s="188">
        <f>PLC!I13</f>
        <v>0</v>
      </c>
      <c r="D4" s="189">
        <f>'Grower Information'!D11</f>
        <v>17.5</v>
      </c>
      <c r="E4" s="397">
        <f>PLC!J13</f>
        <v>17339.999999999989</v>
      </c>
    </row>
    <row r="5" spans="1:12" x14ac:dyDescent="0.25">
      <c r="A5" s="398"/>
      <c r="B5" s="322"/>
      <c r="C5" s="322"/>
      <c r="D5" s="322"/>
      <c r="E5" s="399"/>
    </row>
    <row r="6" spans="1:12" x14ac:dyDescent="0.25">
      <c r="A6" s="400" t="s">
        <v>36</v>
      </c>
      <c r="B6" s="401"/>
      <c r="C6" s="401"/>
      <c r="D6" s="401"/>
      <c r="E6" s="402"/>
    </row>
    <row r="7" spans="1:12" ht="17.25" customHeight="1" x14ac:dyDescent="0.25">
      <c r="A7" s="403">
        <v>2025</v>
      </c>
      <c r="B7" s="323" t="s">
        <v>119</v>
      </c>
      <c r="C7" s="324"/>
      <c r="D7" s="324"/>
      <c r="E7" s="404"/>
    </row>
    <row r="8" spans="1:12" ht="17.25" customHeight="1" x14ac:dyDescent="0.25">
      <c r="A8" s="403">
        <v>2025</v>
      </c>
      <c r="B8" s="323"/>
      <c r="C8" s="324"/>
      <c r="D8" s="324"/>
      <c r="E8" s="404"/>
    </row>
    <row r="9" spans="1:12" x14ac:dyDescent="0.25">
      <c r="A9" s="398"/>
      <c r="B9" s="322"/>
      <c r="C9" s="322"/>
      <c r="D9" s="322"/>
      <c r="E9" s="399"/>
      <c r="H9" s="67"/>
      <c r="I9" s="67"/>
      <c r="J9" s="67"/>
      <c r="K9" s="67"/>
      <c r="L9" s="67"/>
    </row>
    <row r="10" spans="1:12" x14ac:dyDescent="0.25">
      <c r="A10" s="405" t="s">
        <v>37</v>
      </c>
      <c r="B10" s="321"/>
      <c r="C10" s="321"/>
      <c r="D10" s="321"/>
      <c r="E10" s="406"/>
    </row>
    <row r="11" spans="1:12" ht="45" x14ac:dyDescent="0.25">
      <c r="A11" s="394" t="s">
        <v>1</v>
      </c>
      <c r="B11" s="191" t="s">
        <v>113</v>
      </c>
      <c r="C11" s="190" t="s">
        <v>120</v>
      </c>
      <c r="D11" s="191" t="s">
        <v>121</v>
      </c>
      <c r="E11" s="395" t="s">
        <v>120</v>
      </c>
    </row>
    <row r="12" spans="1:12" x14ac:dyDescent="0.25">
      <c r="A12" s="396">
        <v>2024</v>
      </c>
      <c r="B12" s="138">
        <f>'Grower Information'!C9</f>
        <v>19</v>
      </c>
      <c r="C12" s="192">
        <f>'ARC County 2024'!Q15</f>
        <v>15958.585700477779</v>
      </c>
      <c r="D12" s="138">
        <f>'Grower Information'!C11</f>
        <v>18</v>
      </c>
      <c r="E12" s="407">
        <f>'ARC County 2024'!R15</f>
        <v>15958.585700477779</v>
      </c>
    </row>
    <row r="13" spans="1:12" ht="15.75" thickBot="1" x14ac:dyDescent="0.3">
      <c r="A13" s="408">
        <v>2025</v>
      </c>
      <c r="B13" s="409">
        <f>'Grower Information'!D9</f>
        <v>21</v>
      </c>
      <c r="C13" s="410">
        <f>'ARC County 2025'!Q15</f>
        <v>17260.971419999998</v>
      </c>
      <c r="D13" s="409">
        <f>'Grower Information'!D11</f>
        <v>17.5</v>
      </c>
      <c r="E13" s="411">
        <f>'ARC County 2025'!R15</f>
        <v>17260.971419999998</v>
      </c>
    </row>
    <row r="18" hidden="1" x14ac:dyDescent="0.25"/>
  </sheetData>
  <mergeCells count="6">
    <mergeCell ref="A1:E1"/>
    <mergeCell ref="A9:E9"/>
    <mergeCell ref="A5:E5"/>
    <mergeCell ref="B7:E8"/>
    <mergeCell ref="A10:E10"/>
    <mergeCell ref="A6:E6"/>
  </mergeCells>
  <printOptions horizontalCentered="1" verticalCentered="1"/>
  <pageMargins left="0.7" right="0.7" top="2.5254166666666666" bottom="1.75" header="0.3" footer="0.52083333333333304"/>
  <pageSetup scale="145" orientation="portrait" r:id="rId1"/>
  <headerFooter>
    <oddHeader xml:space="preserve">&amp;L&amp;"Times New Roman,Regular"&amp;K00B050Rice Lawyers, Inc.
437 Century Park Drive, Suite C
Yuba City, CA  95991
(530) 751-9730&amp;C
COMPARE PLC AND ARC
2024-2025
Estimates
</oddHeader>
    <oddFooter>&amp;L&amp;9
&amp;Z&amp;F&amp;A
&amp;R&amp;9&amp;D&amp;T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showWhiteSpace="0" view="pageLayout" topLeftCell="A12" zoomScale="120" zoomScaleNormal="100" zoomScaleSheetLayoutView="100" zoomScalePageLayoutView="120" workbookViewId="0">
      <selection activeCell="I33" sqref="I33"/>
    </sheetView>
  </sheetViews>
  <sheetFormatPr defaultRowHeight="15" x14ac:dyDescent="0.25"/>
  <cols>
    <col min="1" max="1" width="11.85546875" customWidth="1"/>
    <col min="2" max="2" width="6.5703125" customWidth="1"/>
    <col min="3" max="4" width="5.42578125" customWidth="1"/>
    <col min="5" max="5" width="6.7109375" bestFit="1" customWidth="1"/>
    <col min="6" max="8" width="5.42578125" customWidth="1"/>
    <col min="9" max="9" width="10.7109375" customWidth="1"/>
    <col min="10" max="10" width="11.140625" customWidth="1"/>
    <col min="246" max="246" width="10.85546875" customWidth="1"/>
    <col min="247" max="250" width="5.42578125" bestFit="1" customWidth="1"/>
    <col min="251" max="251" width="8.28515625" bestFit="1" customWidth="1"/>
    <col min="252" max="255" width="7.5703125" customWidth="1"/>
    <col min="256" max="256" width="8.28515625" bestFit="1" customWidth="1"/>
    <col min="502" max="502" width="10.85546875" customWidth="1"/>
    <col min="503" max="506" width="5.42578125" bestFit="1" customWidth="1"/>
    <col min="507" max="507" width="8.28515625" bestFit="1" customWidth="1"/>
    <col min="508" max="511" width="7.5703125" customWidth="1"/>
    <col min="512" max="512" width="8.28515625" bestFit="1" customWidth="1"/>
    <col min="758" max="758" width="10.85546875" customWidth="1"/>
    <col min="759" max="762" width="5.42578125" bestFit="1" customWidth="1"/>
    <col min="763" max="763" width="8.28515625" bestFit="1" customWidth="1"/>
    <col min="764" max="767" width="7.5703125" customWidth="1"/>
    <col min="768" max="768" width="8.28515625" bestFit="1" customWidth="1"/>
    <col min="1014" max="1014" width="10.85546875" customWidth="1"/>
    <col min="1015" max="1018" width="5.42578125" bestFit="1" customWidth="1"/>
    <col min="1019" max="1019" width="8.28515625" bestFit="1" customWidth="1"/>
    <col min="1020" max="1023" width="7.5703125" customWidth="1"/>
    <col min="1024" max="1024" width="8.28515625" bestFit="1" customWidth="1"/>
    <col min="1270" max="1270" width="10.85546875" customWidth="1"/>
    <col min="1271" max="1274" width="5.42578125" bestFit="1" customWidth="1"/>
    <col min="1275" max="1275" width="8.28515625" bestFit="1" customWidth="1"/>
    <col min="1276" max="1279" width="7.5703125" customWidth="1"/>
    <col min="1280" max="1280" width="8.28515625" bestFit="1" customWidth="1"/>
    <col min="1526" max="1526" width="10.85546875" customWidth="1"/>
    <col min="1527" max="1530" width="5.42578125" bestFit="1" customWidth="1"/>
    <col min="1531" max="1531" width="8.28515625" bestFit="1" customWidth="1"/>
    <col min="1532" max="1535" width="7.5703125" customWidth="1"/>
    <col min="1536" max="1536" width="8.28515625" bestFit="1" customWidth="1"/>
    <col min="1782" max="1782" width="10.85546875" customWidth="1"/>
    <col min="1783" max="1786" width="5.42578125" bestFit="1" customWidth="1"/>
    <col min="1787" max="1787" width="8.28515625" bestFit="1" customWidth="1"/>
    <col min="1788" max="1791" width="7.5703125" customWidth="1"/>
    <col min="1792" max="1792" width="8.28515625" bestFit="1" customWidth="1"/>
    <col min="2038" max="2038" width="10.85546875" customWidth="1"/>
    <col min="2039" max="2042" width="5.42578125" bestFit="1" customWidth="1"/>
    <col min="2043" max="2043" width="8.28515625" bestFit="1" customWidth="1"/>
    <col min="2044" max="2047" width="7.5703125" customWidth="1"/>
    <col min="2048" max="2048" width="8.28515625" bestFit="1" customWidth="1"/>
    <col min="2294" max="2294" width="10.85546875" customWidth="1"/>
    <col min="2295" max="2298" width="5.42578125" bestFit="1" customWidth="1"/>
    <col min="2299" max="2299" width="8.28515625" bestFit="1" customWidth="1"/>
    <col min="2300" max="2303" width="7.5703125" customWidth="1"/>
    <col min="2304" max="2304" width="8.28515625" bestFit="1" customWidth="1"/>
    <col min="2550" max="2550" width="10.85546875" customWidth="1"/>
    <col min="2551" max="2554" width="5.42578125" bestFit="1" customWidth="1"/>
    <col min="2555" max="2555" width="8.28515625" bestFit="1" customWidth="1"/>
    <col min="2556" max="2559" width="7.5703125" customWidth="1"/>
    <col min="2560" max="2560" width="8.28515625" bestFit="1" customWidth="1"/>
    <col min="2806" max="2806" width="10.85546875" customWidth="1"/>
    <col min="2807" max="2810" width="5.42578125" bestFit="1" customWidth="1"/>
    <col min="2811" max="2811" width="8.28515625" bestFit="1" customWidth="1"/>
    <col min="2812" max="2815" width="7.5703125" customWidth="1"/>
    <col min="2816" max="2816" width="8.28515625" bestFit="1" customWidth="1"/>
    <col min="3062" max="3062" width="10.85546875" customWidth="1"/>
    <col min="3063" max="3066" width="5.42578125" bestFit="1" customWidth="1"/>
    <col min="3067" max="3067" width="8.28515625" bestFit="1" customWidth="1"/>
    <col min="3068" max="3071" width="7.5703125" customWidth="1"/>
    <col min="3072" max="3072" width="8.28515625" bestFit="1" customWidth="1"/>
    <col min="3318" max="3318" width="10.85546875" customWidth="1"/>
    <col min="3319" max="3322" width="5.42578125" bestFit="1" customWidth="1"/>
    <col min="3323" max="3323" width="8.28515625" bestFit="1" customWidth="1"/>
    <col min="3324" max="3327" width="7.5703125" customWidth="1"/>
    <col min="3328" max="3328" width="8.28515625" bestFit="1" customWidth="1"/>
    <col min="3574" max="3574" width="10.85546875" customWidth="1"/>
    <col min="3575" max="3578" width="5.42578125" bestFit="1" customWidth="1"/>
    <col min="3579" max="3579" width="8.28515625" bestFit="1" customWidth="1"/>
    <col min="3580" max="3583" width="7.5703125" customWidth="1"/>
    <col min="3584" max="3584" width="8.28515625" bestFit="1" customWidth="1"/>
    <col min="3830" max="3830" width="10.85546875" customWidth="1"/>
    <col min="3831" max="3834" width="5.42578125" bestFit="1" customWidth="1"/>
    <col min="3835" max="3835" width="8.28515625" bestFit="1" customWidth="1"/>
    <col min="3836" max="3839" width="7.5703125" customWidth="1"/>
    <col min="3840" max="3840" width="8.28515625" bestFit="1" customWidth="1"/>
    <col min="4086" max="4086" width="10.85546875" customWidth="1"/>
    <col min="4087" max="4090" width="5.42578125" bestFit="1" customWidth="1"/>
    <col min="4091" max="4091" width="8.28515625" bestFit="1" customWidth="1"/>
    <col min="4092" max="4095" width="7.5703125" customWidth="1"/>
    <col min="4096" max="4096" width="8.28515625" bestFit="1" customWidth="1"/>
    <col min="4342" max="4342" width="10.85546875" customWidth="1"/>
    <col min="4343" max="4346" width="5.42578125" bestFit="1" customWidth="1"/>
    <col min="4347" max="4347" width="8.28515625" bestFit="1" customWidth="1"/>
    <col min="4348" max="4351" width="7.5703125" customWidth="1"/>
    <col min="4352" max="4352" width="8.28515625" bestFit="1" customWidth="1"/>
    <col min="4598" max="4598" width="10.85546875" customWidth="1"/>
    <col min="4599" max="4602" width="5.42578125" bestFit="1" customWidth="1"/>
    <col min="4603" max="4603" width="8.28515625" bestFit="1" customWidth="1"/>
    <col min="4604" max="4607" width="7.5703125" customWidth="1"/>
    <col min="4608" max="4608" width="8.28515625" bestFit="1" customWidth="1"/>
    <col min="4854" max="4854" width="10.85546875" customWidth="1"/>
    <col min="4855" max="4858" width="5.42578125" bestFit="1" customWidth="1"/>
    <col min="4859" max="4859" width="8.28515625" bestFit="1" customWidth="1"/>
    <col min="4860" max="4863" width="7.5703125" customWidth="1"/>
    <col min="4864" max="4864" width="8.28515625" bestFit="1" customWidth="1"/>
    <col min="5110" max="5110" width="10.85546875" customWidth="1"/>
    <col min="5111" max="5114" width="5.42578125" bestFit="1" customWidth="1"/>
    <col min="5115" max="5115" width="8.28515625" bestFit="1" customWidth="1"/>
    <col min="5116" max="5119" width="7.5703125" customWidth="1"/>
    <col min="5120" max="5120" width="8.28515625" bestFit="1" customWidth="1"/>
    <col min="5366" max="5366" width="10.85546875" customWidth="1"/>
    <col min="5367" max="5370" width="5.42578125" bestFit="1" customWidth="1"/>
    <col min="5371" max="5371" width="8.28515625" bestFit="1" customWidth="1"/>
    <col min="5372" max="5375" width="7.5703125" customWidth="1"/>
    <col min="5376" max="5376" width="8.28515625" bestFit="1" customWidth="1"/>
    <col min="5622" max="5622" width="10.85546875" customWidth="1"/>
    <col min="5623" max="5626" width="5.42578125" bestFit="1" customWidth="1"/>
    <col min="5627" max="5627" width="8.28515625" bestFit="1" customWidth="1"/>
    <col min="5628" max="5631" width="7.5703125" customWidth="1"/>
    <col min="5632" max="5632" width="8.28515625" bestFit="1" customWidth="1"/>
    <col min="5878" max="5878" width="10.85546875" customWidth="1"/>
    <col min="5879" max="5882" width="5.42578125" bestFit="1" customWidth="1"/>
    <col min="5883" max="5883" width="8.28515625" bestFit="1" customWidth="1"/>
    <col min="5884" max="5887" width="7.5703125" customWidth="1"/>
    <col min="5888" max="5888" width="8.28515625" bestFit="1" customWidth="1"/>
    <col min="6134" max="6134" width="10.85546875" customWidth="1"/>
    <col min="6135" max="6138" width="5.42578125" bestFit="1" customWidth="1"/>
    <col min="6139" max="6139" width="8.28515625" bestFit="1" customWidth="1"/>
    <col min="6140" max="6143" width="7.5703125" customWidth="1"/>
    <col min="6144" max="6144" width="8.28515625" bestFit="1" customWidth="1"/>
    <col min="6390" max="6390" width="10.85546875" customWidth="1"/>
    <col min="6391" max="6394" width="5.42578125" bestFit="1" customWidth="1"/>
    <col min="6395" max="6395" width="8.28515625" bestFit="1" customWidth="1"/>
    <col min="6396" max="6399" width="7.5703125" customWidth="1"/>
    <col min="6400" max="6400" width="8.28515625" bestFit="1" customWidth="1"/>
    <col min="6646" max="6646" width="10.85546875" customWidth="1"/>
    <col min="6647" max="6650" width="5.42578125" bestFit="1" customWidth="1"/>
    <col min="6651" max="6651" width="8.28515625" bestFit="1" customWidth="1"/>
    <col min="6652" max="6655" width="7.5703125" customWidth="1"/>
    <col min="6656" max="6656" width="8.28515625" bestFit="1" customWidth="1"/>
    <col min="6902" max="6902" width="10.85546875" customWidth="1"/>
    <col min="6903" max="6906" width="5.42578125" bestFit="1" customWidth="1"/>
    <col min="6907" max="6907" width="8.28515625" bestFit="1" customWidth="1"/>
    <col min="6908" max="6911" width="7.5703125" customWidth="1"/>
    <col min="6912" max="6912" width="8.28515625" bestFit="1" customWidth="1"/>
    <col min="7158" max="7158" width="10.85546875" customWidth="1"/>
    <col min="7159" max="7162" width="5.42578125" bestFit="1" customWidth="1"/>
    <col min="7163" max="7163" width="8.28515625" bestFit="1" customWidth="1"/>
    <col min="7164" max="7167" width="7.5703125" customWidth="1"/>
    <col min="7168" max="7168" width="8.28515625" bestFit="1" customWidth="1"/>
    <col min="7414" max="7414" width="10.85546875" customWidth="1"/>
    <col min="7415" max="7418" width="5.42578125" bestFit="1" customWidth="1"/>
    <col min="7419" max="7419" width="8.28515625" bestFit="1" customWidth="1"/>
    <col min="7420" max="7423" width="7.5703125" customWidth="1"/>
    <col min="7424" max="7424" width="8.28515625" bestFit="1" customWidth="1"/>
    <col min="7670" max="7670" width="10.85546875" customWidth="1"/>
    <col min="7671" max="7674" width="5.42578125" bestFit="1" customWidth="1"/>
    <col min="7675" max="7675" width="8.28515625" bestFit="1" customWidth="1"/>
    <col min="7676" max="7679" width="7.5703125" customWidth="1"/>
    <col min="7680" max="7680" width="8.28515625" bestFit="1" customWidth="1"/>
    <col min="7926" max="7926" width="10.85546875" customWidth="1"/>
    <col min="7927" max="7930" width="5.42578125" bestFit="1" customWidth="1"/>
    <col min="7931" max="7931" width="8.28515625" bestFit="1" customWidth="1"/>
    <col min="7932" max="7935" width="7.5703125" customWidth="1"/>
    <col min="7936" max="7936" width="8.28515625" bestFit="1" customWidth="1"/>
    <col min="8182" max="8182" width="10.85546875" customWidth="1"/>
    <col min="8183" max="8186" width="5.42578125" bestFit="1" customWidth="1"/>
    <col min="8187" max="8187" width="8.28515625" bestFit="1" customWidth="1"/>
    <col min="8188" max="8191" width="7.5703125" customWidth="1"/>
    <col min="8192" max="8192" width="8.28515625" bestFit="1" customWidth="1"/>
    <col min="8438" max="8438" width="10.85546875" customWidth="1"/>
    <col min="8439" max="8442" width="5.42578125" bestFit="1" customWidth="1"/>
    <col min="8443" max="8443" width="8.28515625" bestFit="1" customWidth="1"/>
    <col min="8444" max="8447" width="7.5703125" customWidth="1"/>
    <col min="8448" max="8448" width="8.28515625" bestFit="1" customWidth="1"/>
    <col min="8694" max="8694" width="10.85546875" customWidth="1"/>
    <col min="8695" max="8698" width="5.42578125" bestFit="1" customWidth="1"/>
    <col min="8699" max="8699" width="8.28515625" bestFit="1" customWidth="1"/>
    <col min="8700" max="8703" width="7.5703125" customWidth="1"/>
    <col min="8704" max="8704" width="8.28515625" bestFit="1" customWidth="1"/>
    <col min="8950" max="8950" width="10.85546875" customWidth="1"/>
    <col min="8951" max="8954" width="5.42578125" bestFit="1" customWidth="1"/>
    <col min="8955" max="8955" width="8.28515625" bestFit="1" customWidth="1"/>
    <col min="8956" max="8959" width="7.5703125" customWidth="1"/>
    <col min="8960" max="8960" width="8.28515625" bestFit="1" customWidth="1"/>
    <col min="9206" max="9206" width="10.85546875" customWidth="1"/>
    <col min="9207" max="9210" width="5.42578125" bestFit="1" customWidth="1"/>
    <col min="9211" max="9211" width="8.28515625" bestFit="1" customWidth="1"/>
    <col min="9212" max="9215" width="7.5703125" customWidth="1"/>
    <col min="9216" max="9216" width="8.28515625" bestFit="1" customWidth="1"/>
    <col min="9462" max="9462" width="10.85546875" customWidth="1"/>
    <col min="9463" max="9466" width="5.42578125" bestFit="1" customWidth="1"/>
    <col min="9467" max="9467" width="8.28515625" bestFit="1" customWidth="1"/>
    <col min="9468" max="9471" width="7.5703125" customWidth="1"/>
    <col min="9472" max="9472" width="8.28515625" bestFit="1" customWidth="1"/>
    <col min="9718" max="9718" width="10.85546875" customWidth="1"/>
    <col min="9719" max="9722" width="5.42578125" bestFit="1" customWidth="1"/>
    <col min="9723" max="9723" width="8.28515625" bestFit="1" customWidth="1"/>
    <col min="9724" max="9727" width="7.5703125" customWidth="1"/>
    <col min="9728" max="9728" width="8.28515625" bestFit="1" customWidth="1"/>
    <col min="9974" max="9974" width="10.85546875" customWidth="1"/>
    <col min="9975" max="9978" width="5.42578125" bestFit="1" customWidth="1"/>
    <col min="9979" max="9979" width="8.28515625" bestFit="1" customWidth="1"/>
    <col min="9980" max="9983" width="7.5703125" customWidth="1"/>
    <col min="9984" max="9984" width="8.28515625" bestFit="1" customWidth="1"/>
    <col min="10230" max="10230" width="10.85546875" customWidth="1"/>
    <col min="10231" max="10234" width="5.42578125" bestFit="1" customWidth="1"/>
    <col min="10235" max="10235" width="8.28515625" bestFit="1" customWidth="1"/>
    <col min="10236" max="10239" width="7.5703125" customWidth="1"/>
    <col min="10240" max="10240" width="8.28515625" bestFit="1" customWidth="1"/>
    <col min="10486" max="10486" width="10.85546875" customWidth="1"/>
    <col min="10487" max="10490" width="5.42578125" bestFit="1" customWidth="1"/>
    <col min="10491" max="10491" width="8.28515625" bestFit="1" customWidth="1"/>
    <col min="10492" max="10495" width="7.5703125" customWidth="1"/>
    <col min="10496" max="10496" width="8.28515625" bestFit="1" customWidth="1"/>
    <col min="10742" max="10742" width="10.85546875" customWidth="1"/>
    <col min="10743" max="10746" width="5.42578125" bestFit="1" customWidth="1"/>
    <col min="10747" max="10747" width="8.28515625" bestFit="1" customWidth="1"/>
    <col min="10748" max="10751" width="7.5703125" customWidth="1"/>
    <col min="10752" max="10752" width="8.28515625" bestFit="1" customWidth="1"/>
    <col min="10998" max="10998" width="10.85546875" customWidth="1"/>
    <col min="10999" max="11002" width="5.42578125" bestFit="1" customWidth="1"/>
    <col min="11003" max="11003" width="8.28515625" bestFit="1" customWidth="1"/>
    <col min="11004" max="11007" width="7.5703125" customWidth="1"/>
    <col min="11008" max="11008" width="8.28515625" bestFit="1" customWidth="1"/>
    <col min="11254" max="11254" width="10.85546875" customWidth="1"/>
    <col min="11255" max="11258" width="5.42578125" bestFit="1" customWidth="1"/>
    <col min="11259" max="11259" width="8.28515625" bestFit="1" customWidth="1"/>
    <col min="11260" max="11263" width="7.5703125" customWidth="1"/>
    <col min="11264" max="11264" width="8.28515625" bestFit="1" customWidth="1"/>
    <col min="11510" max="11510" width="10.85546875" customWidth="1"/>
    <col min="11511" max="11514" width="5.42578125" bestFit="1" customWidth="1"/>
    <col min="11515" max="11515" width="8.28515625" bestFit="1" customWidth="1"/>
    <col min="11516" max="11519" width="7.5703125" customWidth="1"/>
    <col min="11520" max="11520" width="8.28515625" bestFit="1" customWidth="1"/>
    <col min="11766" max="11766" width="10.85546875" customWidth="1"/>
    <col min="11767" max="11770" width="5.42578125" bestFit="1" customWidth="1"/>
    <col min="11771" max="11771" width="8.28515625" bestFit="1" customWidth="1"/>
    <col min="11772" max="11775" width="7.5703125" customWidth="1"/>
    <col min="11776" max="11776" width="8.28515625" bestFit="1" customWidth="1"/>
    <col min="12022" max="12022" width="10.85546875" customWidth="1"/>
    <col min="12023" max="12026" width="5.42578125" bestFit="1" customWidth="1"/>
    <col min="12027" max="12027" width="8.28515625" bestFit="1" customWidth="1"/>
    <col min="12028" max="12031" width="7.5703125" customWidth="1"/>
    <col min="12032" max="12032" width="8.28515625" bestFit="1" customWidth="1"/>
    <col min="12278" max="12278" width="10.85546875" customWidth="1"/>
    <col min="12279" max="12282" width="5.42578125" bestFit="1" customWidth="1"/>
    <col min="12283" max="12283" width="8.28515625" bestFit="1" customWidth="1"/>
    <col min="12284" max="12287" width="7.5703125" customWidth="1"/>
    <col min="12288" max="12288" width="8.28515625" bestFit="1" customWidth="1"/>
    <col min="12534" max="12534" width="10.85546875" customWidth="1"/>
    <col min="12535" max="12538" width="5.42578125" bestFit="1" customWidth="1"/>
    <col min="12539" max="12539" width="8.28515625" bestFit="1" customWidth="1"/>
    <col min="12540" max="12543" width="7.5703125" customWidth="1"/>
    <col min="12544" max="12544" width="8.28515625" bestFit="1" customWidth="1"/>
    <col min="12790" max="12790" width="10.85546875" customWidth="1"/>
    <col min="12791" max="12794" width="5.42578125" bestFit="1" customWidth="1"/>
    <col min="12795" max="12795" width="8.28515625" bestFit="1" customWidth="1"/>
    <col min="12796" max="12799" width="7.5703125" customWidth="1"/>
    <col min="12800" max="12800" width="8.28515625" bestFit="1" customWidth="1"/>
    <col min="13046" max="13046" width="10.85546875" customWidth="1"/>
    <col min="13047" max="13050" width="5.42578125" bestFit="1" customWidth="1"/>
    <col min="13051" max="13051" width="8.28515625" bestFit="1" customWidth="1"/>
    <col min="13052" max="13055" width="7.5703125" customWidth="1"/>
    <col min="13056" max="13056" width="8.28515625" bestFit="1" customWidth="1"/>
    <col min="13302" max="13302" width="10.85546875" customWidth="1"/>
    <col min="13303" max="13306" width="5.42578125" bestFit="1" customWidth="1"/>
    <col min="13307" max="13307" width="8.28515625" bestFit="1" customWidth="1"/>
    <col min="13308" max="13311" width="7.5703125" customWidth="1"/>
    <col min="13312" max="13312" width="8.28515625" bestFit="1" customWidth="1"/>
    <col min="13558" max="13558" width="10.85546875" customWidth="1"/>
    <col min="13559" max="13562" width="5.42578125" bestFit="1" customWidth="1"/>
    <col min="13563" max="13563" width="8.28515625" bestFit="1" customWidth="1"/>
    <col min="13564" max="13567" width="7.5703125" customWidth="1"/>
    <col min="13568" max="13568" width="8.28515625" bestFit="1" customWidth="1"/>
    <col min="13814" max="13814" width="10.85546875" customWidth="1"/>
    <col min="13815" max="13818" width="5.42578125" bestFit="1" customWidth="1"/>
    <col min="13819" max="13819" width="8.28515625" bestFit="1" customWidth="1"/>
    <col min="13820" max="13823" width="7.5703125" customWidth="1"/>
    <col min="13824" max="13824" width="8.28515625" bestFit="1" customWidth="1"/>
    <col min="14070" max="14070" width="10.85546875" customWidth="1"/>
    <col min="14071" max="14074" width="5.42578125" bestFit="1" customWidth="1"/>
    <col min="14075" max="14075" width="8.28515625" bestFit="1" customWidth="1"/>
    <col min="14076" max="14079" width="7.5703125" customWidth="1"/>
    <col min="14080" max="14080" width="8.28515625" bestFit="1" customWidth="1"/>
    <col min="14326" max="14326" width="10.85546875" customWidth="1"/>
    <col min="14327" max="14330" width="5.42578125" bestFit="1" customWidth="1"/>
    <col min="14331" max="14331" width="8.28515625" bestFit="1" customWidth="1"/>
    <col min="14332" max="14335" width="7.5703125" customWidth="1"/>
    <col min="14336" max="14336" width="8.28515625" bestFit="1" customWidth="1"/>
    <col min="14582" max="14582" width="10.85546875" customWidth="1"/>
    <col min="14583" max="14586" width="5.42578125" bestFit="1" customWidth="1"/>
    <col min="14587" max="14587" width="8.28515625" bestFit="1" customWidth="1"/>
    <col min="14588" max="14591" width="7.5703125" customWidth="1"/>
    <col min="14592" max="14592" width="8.28515625" bestFit="1" customWidth="1"/>
    <col min="14838" max="14838" width="10.85546875" customWidth="1"/>
    <col min="14839" max="14842" width="5.42578125" bestFit="1" customWidth="1"/>
    <col min="14843" max="14843" width="8.28515625" bestFit="1" customWidth="1"/>
    <col min="14844" max="14847" width="7.5703125" customWidth="1"/>
    <col min="14848" max="14848" width="8.28515625" bestFit="1" customWidth="1"/>
    <col min="15094" max="15094" width="10.85546875" customWidth="1"/>
    <col min="15095" max="15098" width="5.42578125" bestFit="1" customWidth="1"/>
    <col min="15099" max="15099" width="8.28515625" bestFit="1" customWidth="1"/>
    <col min="15100" max="15103" width="7.5703125" customWidth="1"/>
    <col min="15104" max="15104" width="8.28515625" bestFit="1" customWidth="1"/>
    <col min="15350" max="15350" width="10.85546875" customWidth="1"/>
    <col min="15351" max="15354" width="5.42578125" bestFit="1" customWidth="1"/>
    <col min="15355" max="15355" width="8.28515625" bestFit="1" customWidth="1"/>
    <col min="15356" max="15359" width="7.5703125" customWidth="1"/>
    <col min="15360" max="15360" width="8.28515625" bestFit="1" customWidth="1"/>
    <col min="15606" max="15606" width="10.85546875" customWidth="1"/>
    <col min="15607" max="15610" width="5.42578125" bestFit="1" customWidth="1"/>
    <col min="15611" max="15611" width="8.28515625" bestFit="1" customWidth="1"/>
    <col min="15612" max="15615" width="7.5703125" customWidth="1"/>
    <col min="15616" max="15616" width="8.28515625" bestFit="1" customWidth="1"/>
    <col min="15862" max="15862" width="10.85546875" customWidth="1"/>
    <col min="15863" max="15866" width="5.42578125" bestFit="1" customWidth="1"/>
    <col min="15867" max="15867" width="8.28515625" bestFit="1" customWidth="1"/>
    <col min="15868" max="15871" width="7.5703125" customWidth="1"/>
    <col min="15872" max="15872" width="8.28515625" bestFit="1" customWidth="1"/>
    <col min="16118" max="16118" width="10.85546875" customWidth="1"/>
    <col min="16119" max="16122" width="5.42578125" bestFit="1" customWidth="1"/>
    <col min="16123" max="16123" width="8.28515625" bestFit="1" customWidth="1"/>
    <col min="16124" max="16127" width="7.5703125" customWidth="1"/>
    <col min="16128" max="16128" width="8.28515625" bestFit="1" customWidth="1"/>
  </cols>
  <sheetData>
    <row r="1" spans="1:10" ht="45" x14ac:dyDescent="0.25">
      <c r="A1" s="2" t="s">
        <v>31</v>
      </c>
      <c r="B1" s="5">
        <v>2018</v>
      </c>
      <c r="C1" s="5">
        <v>2019</v>
      </c>
      <c r="D1" s="56">
        <v>2020</v>
      </c>
      <c r="E1" s="56">
        <v>2021</v>
      </c>
      <c r="F1" s="56">
        <v>2022</v>
      </c>
      <c r="G1" s="56">
        <v>2023</v>
      </c>
      <c r="H1" s="56">
        <v>2024</v>
      </c>
      <c r="I1" s="58" t="s">
        <v>100</v>
      </c>
      <c r="J1" s="58" t="s">
        <v>103</v>
      </c>
    </row>
    <row r="2" spans="1:10" ht="19.899999999999999" customHeight="1" x14ac:dyDescent="0.25">
      <c r="A2" s="1" t="s">
        <v>12</v>
      </c>
      <c r="B2" s="325"/>
      <c r="C2" s="325"/>
      <c r="D2" s="325"/>
      <c r="E2" s="325"/>
      <c r="F2" s="325"/>
      <c r="G2" s="325"/>
      <c r="H2" s="326"/>
      <c r="I2" s="57" t="s">
        <v>76</v>
      </c>
      <c r="J2" s="57" t="s">
        <v>79</v>
      </c>
    </row>
    <row r="3" spans="1:10" x14ac:dyDescent="0.25">
      <c r="A3" s="14" t="s">
        <v>13</v>
      </c>
      <c r="B3" s="131">
        <v>9175.83</v>
      </c>
      <c r="C3" s="131">
        <v>9051.07</v>
      </c>
      <c r="D3" s="131">
        <v>9358.7900000000009</v>
      </c>
      <c r="E3" s="131">
        <v>10053.4</v>
      </c>
      <c r="F3" s="131">
        <v>9639.69</v>
      </c>
      <c r="G3" s="131"/>
      <c r="H3" s="131"/>
      <c r="I3" s="6">
        <f>(B3+D3+F3)/3</f>
        <v>9391.4366666666683</v>
      </c>
      <c r="J3" s="6"/>
    </row>
    <row r="4" spans="1:10" x14ac:dyDescent="0.25">
      <c r="A4" s="14"/>
      <c r="B4" s="131"/>
      <c r="C4" s="146">
        <v>9089.26</v>
      </c>
      <c r="D4" s="146">
        <v>9399.35</v>
      </c>
      <c r="E4" s="146">
        <v>10096.33</v>
      </c>
      <c r="F4" s="146">
        <v>9684.9900000000016</v>
      </c>
      <c r="G4" s="146">
        <v>9368.6299999999992</v>
      </c>
      <c r="H4" s="147"/>
      <c r="I4" s="148"/>
      <c r="J4" s="149">
        <v>9484.32</v>
      </c>
    </row>
    <row r="5" spans="1:10" x14ac:dyDescent="0.25">
      <c r="A5" s="14" t="s">
        <v>15</v>
      </c>
      <c r="B5" s="131">
        <v>9234</v>
      </c>
      <c r="C5" s="131">
        <v>8952</v>
      </c>
      <c r="D5" s="131">
        <v>9341.5499999999993</v>
      </c>
      <c r="E5" s="131">
        <v>9524.58</v>
      </c>
      <c r="F5" s="131">
        <v>7988.92</v>
      </c>
      <c r="G5" s="131"/>
      <c r="H5" s="131"/>
      <c r="I5" s="6">
        <f>(B5+C5+D5)/3</f>
        <v>9175.85</v>
      </c>
      <c r="J5" s="6"/>
    </row>
    <row r="6" spans="1:10" x14ac:dyDescent="0.25">
      <c r="A6" s="14"/>
      <c r="B6" s="131"/>
      <c r="C6" s="146">
        <v>8994.5199999999986</v>
      </c>
      <c r="D6" s="146">
        <v>9385.2899999999991</v>
      </c>
      <c r="E6" s="146">
        <v>9569.81</v>
      </c>
      <c r="F6" s="146">
        <v>8035.65</v>
      </c>
      <c r="G6" s="146">
        <v>9219.56</v>
      </c>
      <c r="H6" s="150"/>
      <c r="I6" s="151"/>
      <c r="J6" s="151">
        <v>9199.7999999999993</v>
      </c>
    </row>
    <row r="7" spans="1:10" ht="16.5" customHeight="1" x14ac:dyDescent="0.25">
      <c r="A7" s="14" t="s">
        <v>42</v>
      </c>
      <c r="B7" s="131">
        <v>8778.2000000000007</v>
      </c>
      <c r="C7" s="131">
        <v>8146.5</v>
      </c>
      <c r="D7" s="139">
        <v>8945.7999999999993</v>
      </c>
      <c r="E7" s="139">
        <v>8029.43</v>
      </c>
      <c r="F7" s="139">
        <v>7889.01</v>
      </c>
      <c r="G7" s="139"/>
      <c r="H7" s="139"/>
      <c r="I7" s="59">
        <f>(B7+C7+E7)/3</f>
        <v>8318.0433333333331</v>
      </c>
      <c r="J7" s="59"/>
    </row>
    <row r="8" spans="1:10" ht="16.5" customHeight="1" x14ac:dyDescent="0.25">
      <c r="A8" s="14"/>
      <c r="B8" s="131"/>
      <c r="C8" s="146">
        <v>8184.06</v>
      </c>
      <c r="D8" s="146">
        <v>8983.5499999999993</v>
      </c>
      <c r="E8" s="146">
        <v>8067.37</v>
      </c>
      <c r="F8" s="146">
        <v>7927.1399999999994</v>
      </c>
      <c r="G8" s="146">
        <v>8519.2000000000007</v>
      </c>
      <c r="H8" s="150"/>
      <c r="I8" s="152"/>
      <c r="J8" s="152">
        <v>8256.8799999999992</v>
      </c>
    </row>
    <row r="9" spans="1:10" s="3" customFormat="1" x14ac:dyDescent="0.25">
      <c r="A9" s="14" t="s">
        <v>14</v>
      </c>
      <c r="B9" s="131">
        <v>9098.08</v>
      </c>
      <c r="C9" s="131">
        <v>9113.65</v>
      </c>
      <c r="D9" s="131">
        <v>9257.74</v>
      </c>
      <c r="E9" s="131">
        <v>9681.32</v>
      </c>
      <c r="F9" s="131">
        <v>8143.34</v>
      </c>
      <c r="G9" s="131"/>
      <c r="H9" s="131"/>
      <c r="I9" s="6">
        <f>(B9+C9+D9)/3</f>
        <v>9156.49</v>
      </c>
      <c r="J9" s="6"/>
    </row>
    <row r="10" spans="1:10" s="3" customFormat="1" x14ac:dyDescent="0.25">
      <c r="A10" s="14"/>
      <c r="B10" s="131"/>
      <c r="C10" s="146">
        <v>9155.119999999999</v>
      </c>
      <c r="D10" s="146">
        <v>9300.99</v>
      </c>
      <c r="E10" s="146">
        <v>9726.35</v>
      </c>
      <c r="F10" s="146">
        <v>8190.15</v>
      </c>
      <c r="G10" s="146">
        <v>9153.69</v>
      </c>
      <c r="H10" s="150"/>
      <c r="I10" s="151"/>
      <c r="J10" s="151">
        <v>9203.27</v>
      </c>
    </row>
    <row r="11" spans="1:10" s="4" customFormat="1" ht="16.5" customHeight="1" x14ac:dyDescent="0.25">
      <c r="A11" s="14" t="s">
        <v>43</v>
      </c>
      <c r="B11" s="131">
        <v>7364</v>
      </c>
      <c r="C11" s="131">
        <v>7463</v>
      </c>
      <c r="D11" s="139">
        <v>7869</v>
      </c>
      <c r="E11" s="139">
        <v>7913.33</v>
      </c>
      <c r="F11" s="139">
        <v>7811.61</v>
      </c>
      <c r="G11" s="139"/>
      <c r="H11" s="139"/>
      <c r="I11" s="59">
        <f>(C11+D11+F11)/3</f>
        <v>7714.5366666666669</v>
      </c>
      <c r="J11" s="59"/>
    </row>
    <row r="12" spans="1:10" s="4" customFormat="1" ht="16.5" customHeight="1" x14ac:dyDescent="0.25">
      <c r="A12" s="14"/>
      <c r="B12" s="131"/>
      <c r="C12" s="146">
        <v>7463</v>
      </c>
      <c r="D12" s="146">
        <v>7869</v>
      </c>
      <c r="E12" s="146">
        <v>7913.33</v>
      </c>
      <c r="F12" s="146">
        <v>7811.61</v>
      </c>
      <c r="G12" s="146">
        <v>8442.18</v>
      </c>
      <c r="H12" s="150"/>
      <c r="I12" s="152"/>
      <c r="J12" s="152">
        <v>7864.55</v>
      </c>
    </row>
    <row r="13" spans="1:10" ht="17.25" customHeight="1" x14ac:dyDescent="0.25">
      <c r="A13" s="14" t="s">
        <v>101</v>
      </c>
      <c r="B13" s="131">
        <v>5748</v>
      </c>
      <c r="C13" s="131">
        <v>6241</v>
      </c>
      <c r="D13" s="139">
        <v>5543</v>
      </c>
      <c r="E13" s="139">
        <v>7913.33</v>
      </c>
      <c r="F13" s="139">
        <v>7811.61</v>
      </c>
      <c r="G13" s="139"/>
      <c r="H13" s="139"/>
      <c r="I13" s="59">
        <f>(B13+C13+F13)/3</f>
        <v>6600.2033333333338</v>
      </c>
      <c r="J13" s="59"/>
    </row>
    <row r="14" spans="1:10" ht="17.25" customHeight="1" x14ac:dyDescent="0.25">
      <c r="A14" s="14"/>
      <c r="B14" s="131"/>
      <c r="C14" s="146">
        <v>6241</v>
      </c>
      <c r="D14" s="146">
        <v>5543</v>
      </c>
      <c r="E14" s="146">
        <v>7913.33</v>
      </c>
      <c r="F14" s="146">
        <v>7811.61</v>
      </c>
      <c r="G14" s="146">
        <v>8442.18</v>
      </c>
      <c r="H14" s="150"/>
      <c r="I14" s="152"/>
      <c r="J14" s="152">
        <v>7321.98</v>
      </c>
    </row>
    <row r="15" spans="1:10" s="4" customFormat="1" ht="17.25" customHeight="1" x14ac:dyDescent="0.25">
      <c r="A15" s="14" t="s">
        <v>22</v>
      </c>
      <c r="B15" s="131">
        <v>8193.4</v>
      </c>
      <c r="C15" s="131">
        <v>8363.92</v>
      </c>
      <c r="D15" s="139">
        <v>7380.19</v>
      </c>
      <c r="E15" s="139">
        <v>8078.63</v>
      </c>
      <c r="F15" s="139">
        <v>7921.81</v>
      </c>
      <c r="G15" s="139"/>
      <c r="H15" s="139"/>
      <c r="I15" s="59">
        <f>(B15+E15+F15)/3</f>
        <v>8064.6133333333337</v>
      </c>
      <c r="J15" s="59"/>
    </row>
    <row r="16" spans="1:10" s="4" customFormat="1" ht="17.25" customHeight="1" x14ac:dyDescent="0.25">
      <c r="A16" s="14"/>
      <c r="B16" s="131"/>
      <c r="C16" s="146">
        <v>8410.08</v>
      </c>
      <c r="D16" s="146">
        <v>7427.84</v>
      </c>
      <c r="E16" s="146">
        <v>8127.7699999999995</v>
      </c>
      <c r="F16" s="146">
        <v>7972.44</v>
      </c>
      <c r="G16" s="146">
        <v>8549.4</v>
      </c>
      <c r="H16" s="150"/>
      <c r="I16" s="152"/>
      <c r="J16" s="152">
        <v>8170.1</v>
      </c>
    </row>
    <row r="17" spans="1:10" s="4" customFormat="1" ht="17.25" customHeight="1" x14ac:dyDescent="0.25">
      <c r="A17" s="14" t="s">
        <v>23</v>
      </c>
      <c r="B17" s="145">
        <v>7470.1100000000006</v>
      </c>
      <c r="C17" s="145">
        <v>7241.66</v>
      </c>
      <c r="D17" s="145">
        <v>8331.43</v>
      </c>
      <c r="E17" s="145">
        <v>8975.73</v>
      </c>
      <c r="F17" s="145">
        <v>8767.8900000000012</v>
      </c>
      <c r="G17" s="139"/>
      <c r="H17" s="139"/>
      <c r="I17" s="59">
        <f>(B17+D17+F17)/3</f>
        <v>8189.81</v>
      </c>
      <c r="J17" s="59"/>
    </row>
    <row r="18" spans="1:10" s="4" customFormat="1" ht="17.25" customHeight="1" x14ac:dyDescent="0.25">
      <c r="A18" s="14"/>
      <c r="B18" s="131"/>
      <c r="C18" s="146">
        <v>7265.84</v>
      </c>
      <c r="D18" s="146">
        <v>8356.02</v>
      </c>
      <c r="E18" s="146">
        <v>9000.73</v>
      </c>
      <c r="F18" s="146">
        <v>8793.3000000000011</v>
      </c>
      <c r="G18" s="146">
        <v>8079.27</v>
      </c>
      <c r="H18" s="153"/>
      <c r="I18" s="152"/>
      <c r="J18" s="152">
        <v>8409.2999999999993</v>
      </c>
    </row>
    <row r="19" spans="1:10" ht="17.25" customHeight="1" x14ac:dyDescent="0.25">
      <c r="A19" s="14" t="s">
        <v>19</v>
      </c>
      <c r="B19" s="131">
        <v>9788.16</v>
      </c>
      <c r="C19" s="131">
        <v>8385.02</v>
      </c>
      <c r="D19" s="139">
        <v>8781.33</v>
      </c>
      <c r="E19" s="140">
        <v>8902.85</v>
      </c>
      <c r="F19" s="139">
        <v>7936.76</v>
      </c>
      <c r="G19" s="139"/>
      <c r="H19" s="139"/>
      <c r="I19" s="59">
        <f>(C19+D19+E19)/3</f>
        <v>8689.7333333333318</v>
      </c>
      <c r="J19" s="59"/>
    </row>
    <row r="20" spans="1:10" ht="17.25" customHeight="1" x14ac:dyDescent="0.25">
      <c r="A20" s="14"/>
      <c r="B20" s="131"/>
      <c r="C20" s="146">
        <v>8424.68</v>
      </c>
      <c r="D20" s="146">
        <v>8822.2999999999993</v>
      </c>
      <c r="E20" s="146">
        <v>8945.130000000001</v>
      </c>
      <c r="F20" s="146">
        <v>7980.35</v>
      </c>
      <c r="G20" s="146">
        <v>8365.4600000000009</v>
      </c>
      <c r="H20" s="150"/>
      <c r="I20" s="152"/>
      <c r="J20" s="152">
        <v>8537.7999999999993</v>
      </c>
    </row>
    <row r="21" spans="1:10" x14ac:dyDescent="0.25">
      <c r="A21" s="14" t="s">
        <v>20</v>
      </c>
      <c r="B21" s="131">
        <v>10001.299999999999</v>
      </c>
      <c r="C21" s="131">
        <v>9094.33</v>
      </c>
      <c r="D21" s="139">
        <v>9271.51</v>
      </c>
      <c r="E21" s="139">
        <v>9498.07</v>
      </c>
      <c r="F21" s="139">
        <v>9426.92</v>
      </c>
      <c r="G21" s="139"/>
      <c r="H21" s="139"/>
      <c r="I21" s="59">
        <f>(D21+E21+F21)/3</f>
        <v>9398.8333333333339</v>
      </c>
      <c r="J21" s="59"/>
    </row>
    <row r="22" spans="1:10" x14ac:dyDescent="0.25">
      <c r="A22" s="14"/>
      <c r="B22" s="131"/>
      <c r="C22" s="146">
        <v>9137.35</v>
      </c>
      <c r="D22" s="146">
        <v>9315.74</v>
      </c>
      <c r="E22" s="146">
        <v>9543.48</v>
      </c>
      <c r="F22" s="146">
        <v>9473.51</v>
      </c>
      <c r="G22" s="146">
        <v>7683.66</v>
      </c>
      <c r="H22" s="150"/>
      <c r="I22" s="152"/>
      <c r="J22" s="152">
        <v>9308.8700000000008</v>
      </c>
    </row>
    <row r="23" spans="1:10" ht="16.5" customHeight="1" x14ac:dyDescent="0.25">
      <c r="A23" s="14" t="s">
        <v>44</v>
      </c>
      <c r="B23" s="131">
        <v>8364</v>
      </c>
      <c r="C23" s="131">
        <v>8536</v>
      </c>
      <c r="D23" s="139">
        <v>8215</v>
      </c>
      <c r="E23" s="139">
        <v>8181.99</v>
      </c>
      <c r="F23" s="139">
        <v>6931.95</v>
      </c>
      <c r="G23" s="139"/>
      <c r="H23" s="139"/>
      <c r="I23" s="59">
        <f>(B23+D23+E23)/3</f>
        <v>8253.663333333332</v>
      </c>
      <c r="J23" s="59"/>
    </row>
    <row r="24" spans="1:10" ht="16.5" customHeight="1" x14ac:dyDescent="0.25">
      <c r="A24" s="14"/>
      <c r="B24" s="131"/>
      <c r="C24" s="146">
        <v>8536</v>
      </c>
      <c r="D24" s="146">
        <v>8215</v>
      </c>
      <c r="E24" s="146">
        <v>8181.99</v>
      </c>
      <c r="F24" s="146">
        <v>6931.95</v>
      </c>
      <c r="G24" s="146">
        <v>7821.04</v>
      </c>
      <c r="H24" s="150"/>
      <c r="I24" s="152"/>
      <c r="J24" s="152">
        <v>8072.68</v>
      </c>
    </row>
    <row r="25" spans="1:10" ht="15" customHeight="1" x14ac:dyDescent="0.25">
      <c r="A25" s="14" t="s">
        <v>21</v>
      </c>
      <c r="B25" s="131">
        <v>8607.76</v>
      </c>
      <c r="C25" s="131">
        <v>8392.2999999999993</v>
      </c>
      <c r="D25" s="139">
        <v>8122.84</v>
      </c>
      <c r="E25" s="139">
        <v>8061.71</v>
      </c>
      <c r="F25" s="139">
        <v>7030.87</v>
      </c>
      <c r="G25" s="139"/>
      <c r="H25" s="139"/>
      <c r="I25" s="59">
        <f>(C25+D25+E25)/3</f>
        <v>8192.2833333333328</v>
      </c>
      <c r="J25" s="59"/>
    </row>
    <row r="26" spans="1:10" ht="15" customHeight="1" x14ac:dyDescent="0.25">
      <c r="A26" s="14"/>
      <c r="B26" s="131"/>
      <c r="C26" s="146">
        <v>8436.48</v>
      </c>
      <c r="D26" s="146">
        <v>8167.9</v>
      </c>
      <c r="E26" s="146">
        <v>8107.65</v>
      </c>
      <c r="F26" s="146">
        <v>7077.69</v>
      </c>
      <c r="G26" s="146">
        <v>7918.2</v>
      </c>
      <c r="H26" s="150"/>
      <c r="I26" s="152"/>
      <c r="J26" s="152">
        <v>8064.58</v>
      </c>
    </row>
    <row r="27" spans="1:10" x14ac:dyDescent="0.25">
      <c r="A27" s="14" t="s">
        <v>17</v>
      </c>
      <c r="B27" s="131">
        <v>9232.93</v>
      </c>
      <c r="C27" s="131">
        <v>8708.9699999999993</v>
      </c>
      <c r="D27" s="131">
        <v>8936.3799999999992</v>
      </c>
      <c r="E27" s="131">
        <v>9287.76</v>
      </c>
      <c r="F27" s="131">
        <v>8675.3799999999992</v>
      </c>
      <c r="G27" s="131"/>
      <c r="H27" s="131"/>
      <c r="I27" s="6">
        <f>(B27+C27+D27)/3</f>
        <v>8959.4266666666663</v>
      </c>
      <c r="J27" s="6"/>
    </row>
    <row r="28" spans="1:10" x14ac:dyDescent="0.25">
      <c r="A28" s="14"/>
      <c r="B28" s="131"/>
      <c r="C28" s="146">
        <v>8746.4699999999993</v>
      </c>
      <c r="D28" s="146">
        <v>8975.81</v>
      </c>
      <c r="E28" s="146">
        <v>9329.1200000000008</v>
      </c>
      <c r="F28" s="146">
        <v>8718.67</v>
      </c>
      <c r="G28" s="146">
        <v>8802.34</v>
      </c>
      <c r="H28" s="150"/>
      <c r="I28" s="151"/>
      <c r="J28" s="151">
        <v>8841.5400000000009</v>
      </c>
    </row>
    <row r="29" spans="1:10" ht="16.5" customHeight="1" x14ac:dyDescent="0.25">
      <c r="A29" s="14" t="s">
        <v>45</v>
      </c>
      <c r="B29" s="131">
        <v>8108.18</v>
      </c>
      <c r="C29" s="131">
        <v>8264.15</v>
      </c>
      <c r="D29" s="139">
        <v>8231.1200000000008</v>
      </c>
      <c r="E29" s="139">
        <v>9413.3700000000008</v>
      </c>
      <c r="F29" s="139">
        <v>8095.1</v>
      </c>
      <c r="G29" s="139"/>
      <c r="H29" s="139"/>
      <c r="I29" s="59">
        <f>(B29+C29+D29)/3</f>
        <v>8201.15</v>
      </c>
      <c r="J29" s="59"/>
    </row>
    <row r="30" spans="1:10" ht="16.5" customHeight="1" x14ac:dyDescent="0.25">
      <c r="A30" s="14"/>
      <c r="B30" s="131"/>
      <c r="C30" s="146">
        <v>8294.34</v>
      </c>
      <c r="D30" s="146">
        <v>8260.9500000000007</v>
      </c>
      <c r="E30" s="146">
        <v>9442.84</v>
      </c>
      <c r="F30" s="146">
        <v>8124.21</v>
      </c>
      <c r="G30" s="146">
        <v>9109.7300000000014</v>
      </c>
      <c r="H30" s="150"/>
      <c r="I30" s="152"/>
      <c r="J30" s="152">
        <v>8555.01</v>
      </c>
    </row>
    <row r="31" spans="1:10" ht="16.5" customHeight="1" x14ac:dyDescent="0.25">
      <c r="A31" s="14" t="s">
        <v>18</v>
      </c>
      <c r="B31" s="131">
        <v>8505.5400000000009</v>
      </c>
      <c r="C31" s="131">
        <v>7578.98</v>
      </c>
      <c r="D31" s="139">
        <v>7905.39</v>
      </c>
      <c r="E31" s="139">
        <v>8334.7199999999993</v>
      </c>
      <c r="F31" s="139">
        <v>7033.77</v>
      </c>
      <c r="G31" s="139"/>
      <c r="H31" s="139"/>
      <c r="I31" s="59">
        <f>(C31+D31+E31)/3</f>
        <v>7939.6966666666658</v>
      </c>
      <c r="J31" s="59"/>
    </row>
    <row r="32" spans="1:10" ht="16.5" customHeight="1" x14ac:dyDescent="0.25">
      <c r="A32" s="14"/>
      <c r="B32" s="131"/>
      <c r="C32" s="146">
        <v>7621.7300000000005</v>
      </c>
      <c r="D32" s="146">
        <v>7949.5</v>
      </c>
      <c r="E32" s="146">
        <v>8380.19</v>
      </c>
      <c r="F32" s="146">
        <v>7080.5999999999995</v>
      </c>
      <c r="G32" s="146">
        <v>7920.14</v>
      </c>
      <c r="H32" s="150"/>
      <c r="I32" s="152"/>
      <c r="J32" s="152">
        <v>7830.46</v>
      </c>
    </row>
    <row r="33" spans="1:10" x14ac:dyDescent="0.25">
      <c r="A33" s="14" t="s">
        <v>16</v>
      </c>
      <c r="B33" s="131">
        <v>8759.1200000000008</v>
      </c>
      <c r="C33" s="131">
        <v>8233.93</v>
      </c>
      <c r="D33" s="131">
        <v>8637.09</v>
      </c>
      <c r="E33" s="131">
        <v>8898.49</v>
      </c>
      <c r="F33" s="131">
        <v>8422.52</v>
      </c>
      <c r="G33" s="131"/>
      <c r="H33" s="131"/>
      <c r="I33" s="6">
        <f>(B33+D33+F33)/3</f>
        <v>8606.2433333333338</v>
      </c>
      <c r="J33" s="6"/>
    </row>
    <row r="34" spans="1:10" x14ac:dyDescent="0.25">
      <c r="A34" s="14"/>
      <c r="B34" s="131"/>
      <c r="C34" s="146">
        <v>8270.74</v>
      </c>
      <c r="D34" s="146">
        <v>8675.0399999999991</v>
      </c>
      <c r="E34" s="146">
        <v>8937.5800000000017</v>
      </c>
      <c r="F34" s="146">
        <v>8462.75</v>
      </c>
      <c r="G34" s="146">
        <v>8331.33</v>
      </c>
      <c r="H34" s="154"/>
      <c r="I34" s="151"/>
      <c r="J34" s="151">
        <v>8489.7099999999991</v>
      </c>
    </row>
    <row r="35" spans="1:10" x14ac:dyDescent="0.25">
      <c r="A35" s="141" t="s">
        <v>125</v>
      </c>
    </row>
  </sheetData>
  <mergeCells count="1">
    <mergeCell ref="B2:H2"/>
  </mergeCells>
  <printOptions horizontalCentered="1" verticalCentered="1"/>
  <pageMargins left="0.7" right="0.7" top="1.27958333333333" bottom="0.75" header="0.3" footer="0.3"/>
  <pageSetup orientation="portrait" r:id="rId1"/>
  <headerFooter>
    <oddHeader xml:space="preserve">&amp;L&amp;"Times New Roman,Regular"&amp;12&amp;K00B050Rice Lawyers, Inc.
A Professional Corporation
437 Century Park Drive, Suite C
Yuba City, CA  95991
(530) 751-9730&amp;"-,Regular"&amp;11&amp;K01+000
&amp;C&amp;14
COUNTY YIELDS - TEMPERATE JAPONICA RICE
2024-5 ARC-CO
&amp;R
</oddHeader>
    <oddFooter>&amp;L&amp;Z&amp;F&amp;A&amp;R&amp;D&amp;T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28"/>
  <sheetViews>
    <sheetView view="pageLayout" topLeftCell="A2" zoomScaleNormal="100" workbookViewId="0">
      <selection activeCell="F18" sqref="F18"/>
    </sheetView>
  </sheetViews>
  <sheetFormatPr defaultRowHeight="15" x14ac:dyDescent="0.25"/>
  <cols>
    <col min="1" max="1" width="12" style="11" customWidth="1"/>
    <col min="2" max="2" width="8" style="11" bestFit="1" customWidth="1"/>
    <col min="3" max="3" width="7.7109375" style="11" customWidth="1"/>
    <col min="4" max="7" width="8.7109375" style="11" bestFit="1" customWidth="1"/>
    <col min="8" max="8" width="8" style="11" customWidth="1"/>
    <col min="9" max="9" width="8.140625" style="11" customWidth="1"/>
    <col min="10" max="17" width="8" style="11" customWidth="1"/>
    <col min="18" max="19" width="8" style="11" bestFit="1" customWidth="1"/>
    <col min="20" max="250" width="8.85546875" style="11"/>
    <col min="251" max="251" width="10.85546875" style="11" customWidth="1"/>
    <col min="252" max="255" width="5.42578125" style="11" bestFit="1" customWidth="1"/>
    <col min="256" max="256" width="8.28515625" style="11" bestFit="1" customWidth="1"/>
    <col min="257" max="260" width="7.5703125" style="11" customWidth="1"/>
    <col min="261" max="261" width="8.28515625" style="11" bestFit="1" customWidth="1"/>
    <col min="262" max="506" width="8.85546875" style="11"/>
    <col min="507" max="507" width="10.85546875" style="11" customWidth="1"/>
    <col min="508" max="511" width="5.42578125" style="11" bestFit="1" customWidth="1"/>
    <col min="512" max="512" width="8.28515625" style="11" bestFit="1" customWidth="1"/>
    <col min="513" max="516" width="7.5703125" style="11" customWidth="1"/>
    <col min="517" max="517" width="8.28515625" style="11" bestFit="1" customWidth="1"/>
    <col min="518" max="762" width="8.85546875" style="11"/>
    <col min="763" max="763" width="10.85546875" style="11" customWidth="1"/>
    <col min="764" max="767" width="5.42578125" style="11" bestFit="1" customWidth="1"/>
    <col min="768" max="768" width="8.28515625" style="11" bestFit="1" customWidth="1"/>
    <col min="769" max="772" width="7.5703125" style="11" customWidth="1"/>
    <col min="773" max="773" width="8.28515625" style="11" bestFit="1" customWidth="1"/>
    <col min="774" max="1018" width="8.85546875" style="11"/>
    <col min="1019" max="1019" width="10.85546875" style="11" customWidth="1"/>
    <col min="1020" max="1023" width="5.42578125" style="11" bestFit="1" customWidth="1"/>
    <col min="1024" max="1024" width="8.28515625" style="11" bestFit="1" customWidth="1"/>
    <col min="1025" max="1028" width="7.5703125" style="11" customWidth="1"/>
    <col min="1029" max="1029" width="8.28515625" style="11" bestFit="1" customWidth="1"/>
    <col min="1030" max="1274" width="8.85546875" style="11"/>
    <col min="1275" max="1275" width="10.85546875" style="11" customWidth="1"/>
    <col min="1276" max="1279" width="5.42578125" style="11" bestFit="1" customWidth="1"/>
    <col min="1280" max="1280" width="8.28515625" style="11" bestFit="1" customWidth="1"/>
    <col min="1281" max="1284" width="7.5703125" style="11" customWidth="1"/>
    <col min="1285" max="1285" width="8.28515625" style="11" bestFit="1" customWidth="1"/>
    <col min="1286" max="1530" width="8.85546875" style="11"/>
    <col min="1531" max="1531" width="10.85546875" style="11" customWidth="1"/>
    <col min="1532" max="1535" width="5.42578125" style="11" bestFit="1" customWidth="1"/>
    <col min="1536" max="1536" width="8.28515625" style="11" bestFit="1" customWidth="1"/>
    <col min="1537" max="1540" width="7.5703125" style="11" customWidth="1"/>
    <col min="1541" max="1541" width="8.28515625" style="11" bestFit="1" customWidth="1"/>
    <col min="1542" max="1786" width="8.85546875" style="11"/>
    <col min="1787" max="1787" width="10.85546875" style="11" customWidth="1"/>
    <col min="1788" max="1791" width="5.42578125" style="11" bestFit="1" customWidth="1"/>
    <col min="1792" max="1792" width="8.28515625" style="11" bestFit="1" customWidth="1"/>
    <col min="1793" max="1796" width="7.5703125" style="11" customWidth="1"/>
    <col min="1797" max="1797" width="8.28515625" style="11" bestFit="1" customWidth="1"/>
    <col min="1798" max="2042" width="8.85546875" style="11"/>
    <col min="2043" max="2043" width="10.85546875" style="11" customWidth="1"/>
    <col min="2044" max="2047" width="5.42578125" style="11" bestFit="1" customWidth="1"/>
    <col min="2048" max="2048" width="8.28515625" style="11" bestFit="1" customWidth="1"/>
    <col min="2049" max="2052" width="7.5703125" style="11" customWidth="1"/>
    <col min="2053" max="2053" width="8.28515625" style="11" bestFit="1" customWidth="1"/>
    <col min="2054" max="2298" width="8.85546875" style="11"/>
    <col min="2299" max="2299" width="10.85546875" style="11" customWidth="1"/>
    <col min="2300" max="2303" width="5.42578125" style="11" bestFit="1" customWidth="1"/>
    <col min="2304" max="2304" width="8.28515625" style="11" bestFit="1" customWidth="1"/>
    <col min="2305" max="2308" width="7.5703125" style="11" customWidth="1"/>
    <col min="2309" max="2309" width="8.28515625" style="11" bestFit="1" customWidth="1"/>
    <col min="2310" max="2554" width="8.85546875" style="11"/>
    <col min="2555" max="2555" width="10.85546875" style="11" customWidth="1"/>
    <col min="2556" max="2559" width="5.42578125" style="11" bestFit="1" customWidth="1"/>
    <col min="2560" max="2560" width="8.28515625" style="11" bestFit="1" customWidth="1"/>
    <col min="2561" max="2564" width="7.5703125" style="11" customWidth="1"/>
    <col min="2565" max="2565" width="8.28515625" style="11" bestFit="1" customWidth="1"/>
    <col min="2566" max="2810" width="8.85546875" style="11"/>
    <col min="2811" max="2811" width="10.85546875" style="11" customWidth="1"/>
    <col min="2812" max="2815" width="5.42578125" style="11" bestFit="1" customWidth="1"/>
    <col min="2816" max="2816" width="8.28515625" style="11" bestFit="1" customWidth="1"/>
    <col min="2817" max="2820" width="7.5703125" style="11" customWidth="1"/>
    <col min="2821" max="2821" width="8.28515625" style="11" bestFit="1" customWidth="1"/>
    <col min="2822" max="3066" width="8.85546875" style="11"/>
    <col min="3067" max="3067" width="10.85546875" style="11" customWidth="1"/>
    <col min="3068" max="3071" width="5.42578125" style="11" bestFit="1" customWidth="1"/>
    <col min="3072" max="3072" width="8.28515625" style="11" bestFit="1" customWidth="1"/>
    <col min="3073" max="3076" width="7.5703125" style="11" customWidth="1"/>
    <col min="3077" max="3077" width="8.28515625" style="11" bestFit="1" customWidth="1"/>
    <col min="3078" max="3322" width="8.85546875" style="11"/>
    <col min="3323" max="3323" width="10.85546875" style="11" customWidth="1"/>
    <col min="3324" max="3327" width="5.42578125" style="11" bestFit="1" customWidth="1"/>
    <col min="3328" max="3328" width="8.28515625" style="11" bestFit="1" customWidth="1"/>
    <col min="3329" max="3332" width="7.5703125" style="11" customWidth="1"/>
    <col min="3333" max="3333" width="8.28515625" style="11" bestFit="1" customWidth="1"/>
    <col min="3334" max="3578" width="8.85546875" style="11"/>
    <col min="3579" max="3579" width="10.85546875" style="11" customWidth="1"/>
    <col min="3580" max="3583" width="5.42578125" style="11" bestFit="1" customWidth="1"/>
    <col min="3584" max="3584" width="8.28515625" style="11" bestFit="1" customWidth="1"/>
    <col min="3585" max="3588" width="7.5703125" style="11" customWidth="1"/>
    <col min="3589" max="3589" width="8.28515625" style="11" bestFit="1" customWidth="1"/>
    <col min="3590" max="3834" width="8.85546875" style="11"/>
    <col min="3835" max="3835" width="10.85546875" style="11" customWidth="1"/>
    <col min="3836" max="3839" width="5.42578125" style="11" bestFit="1" customWidth="1"/>
    <col min="3840" max="3840" width="8.28515625" style="11" bestFit="1" customWidth="1"/>
    <col min="3841" max="3844" width="7.5703125" style="11" customWidth="1"/>
    <col min="3845" max="3845" width="8.28515625" style="11" bestFit="1" customWidth="1"/>
    <col min="3846" max="4090" width="8.85546875" style="11"/>
    <col min="4091" max="4091" width="10.85546875" style="11" customWidth="1"/>
    <col min="4092" max="4095" width="5.42578125" style="11" bestFit="1" customWidth="1"/>
    <col min="4096" max="4096" width="8.28515625" style="11" bestFit="1" customWidth="1"/>
    <col min="4097" max="4100" width="7.5703125" style="11" customWidth="1"/>
    <col min="4101" max="4101" width="8.28515625" style="11" bestFit="1" customWidth="1"/>
    <col min="4102" max="4346" width="8.85546875" style="11"/>
    <col min="4347" max="4347" width="10.85546875" style="11" customWidth="1"/>
    <col min="4348" max="4351" width="5.42578125" style="11" bestFit="1" customWidth="1"/>
    <col min="4352" max="4352" width="8.28515625" style="11" bestFit="1" customWidth="1"/>
    <col min="4353" max="4356" width="7.5703125" style="11" customWidth="1"/>
    <col min="4357" max="4357" width="8.28515625" style="11" bestFit="1" customWidth="1"/>
    <col min="4358" max="4602" width="8.85546875" style="11"/>
    <col min="4603" max="4603" width="10.85546875" style="11" customWidth="1"/>
    <col min="4604" max="4607" width="5.42578125" style="11" bestFit="1" customWidth="1"/>
    <col min="4608" max="4608" width="8.28515625" style="11" bestFit="1" customWidth="1"/>
    <col min="4609" max="4612" width="7.5703125" style="11" customWidth="1"/>
    <col min="4613" max="4613" width="8.28515625" style="11" bestFit="1" customWidth="1"/>
    <col min="4614" max="4858" width="8.85546875" style="11"/>
    <col min="4859" max="4859" width="10.85546875" style="11" customWidth="1"/>
    <col min="4860" max="4863" width="5.42578125" style="11" bestFit="1" customWidth="1"/>
    <col min="4864" max="4864" width="8.28515625" style="11" bestFit="1" customWidth="1"/>
    <col min="4865" max="4868" width="7.5703125" style="11" customWidth="1"/>
    <col min="4869" max="4869" width="8.28515625" style="11" bestFit="1" customWidth="1"/>
    <col min="4870" max="5114" width="8.85546875" style="11"/>
    <col min="5115" max="5115" width="10.85546875" style="11" customWidth="1"/>
    <col min="5116" max="5119" width="5.42578125" style="11" bestFit="1" customWidth="1"/>
    <col min="5120" max="5120" width="8.28515625" style="11" bestFit="1" customWidth="1"/>
    <col min="5121" max="5124" width="7.5703125" style="11" customWidth="1"/>
    <col min="5125" max="5125" width="8.28515625" style="11" bestFit="1" customWidth="1"/>
    <col min="5126" max="5370" width="8.85546875" style="11"/>
    <col min="5371" max="5371" width="10.85546875" style="11" customWidth="1"/>
    <col min="5372" max="5375" width="5.42578125" style="11" bestFit="1" customWidth="1"/>
    <col min="5376" max="5376" width="8.28515625" style="11" bestFit="1" customWidth="1"/>
    <col min="5377" max="5380" width="7.5703125" style="11" customWidth="1"/>
    <col min="5381" max="5381" width="8.28515625" style="11" bestFit="1" customWidth="1"/>
    <col min="5382" max="5626" width="8.85546875" style="11"/>
    <col min="5627" max="5627" width="10.85546875" style="11" customWidth="1"/>
    <col min="5628" max="5631" width="5.42578125" style="11" bestFit="1" customWidth="1"/>
    <col min="5632" max="5632" width="8.28515625" style="11" bestFit="1" customWidth="1"/>
    <col min="5633" max="5636" width="7.5703125" style="11" customWidth="1"/>
    <col min="5637" max="5637" width="8.28515625" style="11" bestFit="1" customWidth="1"/>
    <col min="5638" max="5882" width="8.85546875" style="11"/>
    <col min="5883" max="5883" width="10.85546875" style="11" customWidth="1"/>
    <col min="5884" max="5887" width="5.42578125" style="11" bestFit="1" customWidth="1"/>
    <col min="5888" max="5888" width="8.28515625" style="11" bestFit="1" customWidth="1"/>
    <col min="5889" max="5892" width="7.5703125" style="11" customWidth="1"/>
    <col min="5893" max="5893" width="8.28515625" style="11" bestFit="1" customWidth="1"/>
    <col min="5894" max="6138" width="8.85546875" style="11"/>
    <col min="6139" max="6139" width="10.85546875" style="11" customWidth="1"/>
    <col min="6140" max="6143" width="5.42578125" style="11" bestFit="1" customWidth="1"/>
    <col min="6144" max="6144" width="8.28515625" style="11" bestFit="1" customWidth="1"/>
    <col min="6145" max="6148" width="7.5703125" style="11" customWidth="1"/>
    <col min="6149" max="6149" width="8.28515625" style="11" bestFit="1" customWidth="1"/>
    <col min="6150" max="6394" width="8.85546875" style="11"/>
    <col min="6395" max="6395" width="10.85546875" style="11" customWidth="1"/>
    <col min="6396" max="6399" width="5.42578125" style="11" bestFit="1" customWidth="1"/>
    <col min="6400" max="6400" width="8.28515625" style="11" bestFit="1" customWidth="1"/>
    <col min="6401" max="6404" width="7.5703125" style="11" customWidth="1"/>
    <col min="6405" max="6405" width="8.28515625" style="11" bestFit="1" customWidth="1"/>
    <col min="6406" max="6650" width="8.85546875" style="11"/>
    <col min="6651" max="6651" width="10.85546875" style="11" customWidth="1"/>
    <col min="6652" max="6655" width="5.42578125" style="11" bestFit="1" customWidth="1"/>
    <col min="6656" max="6656" width="8.28515625" style="11" bestFit="1" customWidth="1"/>
    <col min="6657" max="6660" width="7.5703125" style="11" customWidth="1"/>
    <col min="6661" max="6661" width="8.28515625" style="11" bestFit="1" customWidth="1"/>
    <col min="6662" max="6906" width="8.85546875" style="11"/>
    <col min="6907" max="6907" width="10.85546875" style="11" customWidth="1"/>
    <col min="6908" max="6911" width="5.42578125" style="11" bestFit="1" customWidth="1"/>
    <col min="6912" max="6912" width="8.28515625" style="11" bestFit="1" customWidth="1"/>
    <col min="6913" max="6916" width="7.5703125" style="11" customWidth="1"/>
    <col min="6917" max="6917" width="8.28515625" style="11" bestFit="1" customWidth="1"/>
    <col min="6918" max="7162" width="8.85546875" style="11"/>
    <col min="7163" max="7163" width="10.85546875" style="11" customWidth="1"/>
    <col min="7164" max="7167" width="5.42578125" style="11" bestFit="1" customWidth="1"/>
    <col min="7168" max="7168" width="8.28515625" style="11" bestFit="1" customWidth="1"/>
    <col min="7169" max="7172" width="7.5703125" style="11" customWidth="1"/>
    <col min="7173" max="7173" width="8.28515625" style="11" bestFit="1" customWidth="1"/>
    <col min="7174" max="7418" width="8.85546875" style="11"/>
    <col min="7419" max="7419" width="10.85546875" style="11" customWidth="1"/>
    <col min="7420" max="7423" width="5.42578125" style="11" bestFit="1" customWidth="1"/>
    <col min="7424" max="7424" width="8.28515625" style="11" bestFit="1" customWidth="1"/>
    <col min="7425" max="7428" width="7.5703125" style="11" customWidth="1"/>
    <col min="7429" max="7429" width="8.28515625" style="11" bestFit="1" customWidth="1"/>
    <col min="7430" max="7674" width="8.85546875" style="11"/>
    <col min="7675" max="7675" width="10.85546875" style="11" customWidth="1"/>
    <col min="7676" max="7679" width="5.42578125" style="11" bestFit="1" customWidth="1"/>
    <col min="7680" max="7680" width="8.28515625" style="11" bestFit="1" customWidth="1"/>
    <col min="7681" max="7684" width="7.5703125" style="11" customWidth="1"/>
    <col min="7685" max="7685" width="8.28515625" style="11" bestFit="1" customWidth="1"/>
    <col min="7686" max="7930" width="8.85546875" style="11"/>
    <col min="7931" max="7931" width="10.85546875" style="11" customWidth="1"/>
    <col min="7932" max="7935" width="5.42578125" style="11" bestFit="1" customWidth="1"/>
    <col min="7936" max="7936" width="8.28515625" style="11" bestFit="1" customWidth="1"/>
    <col min="7937" max="7940" width="7.5703125" style="11" customWidth="1"/>
    <col min="7941" max="7941" width="8.28515625" style="11" bestFit="1" customWidth="1"/>
    <col min="7942" max="8186" width="8.85546875" style="11"/>
    <col min="8187" max="8187" width="10.85546875" style="11" customWidth="1"/>
    <col min="8188" max="8191" width="5.42578125" style="11" bestFit="1" customWidth="1"/>
    <col min="8192" max="8192" width="8.28515625" style="11" bestFit="1" customWidth="1"/>
    <col min="8193" max="8196" width="7.5703125" style="11" customWidth="1"/>
    <col min="8197" max="8197" width="8.28515625" style="11" bestFit="1" customWidth="1"/>
    <col min="8198" max="8442" width="8.85546875" style="11"/>
    <col min="8443" max="8443" width="10.85546875" style="11" customWidth="1"/>
    <col min="8444" max="8447" width="5.42578125" style="11" bestFit="1" customWidth="1"/>
    <col min="8448" max="8448" width="8.28515625" style="11" bestFit="1" customWidth="1"/>
    <col min="8449" max="8452" width="7.5703125" style="11" customWidth="1"/>
    <col min="8453" max="8453" width="8.28515625" style="11" bestFit="1" customWidth="1"/>
    <col min="8454" max="8698" width="8.85546875" style="11"/>
    <col min="8699" max="8699" width="10.85546875" style="11" customWidth="1"/>
    <col min="8700" max="8703" width="5.42578125" style="11" bestFit="1" customWidth="1"/>
    <col min="8704" max="8704" width="8.28515625" style="11" bestFit="1" customWidth="1"/>
    <col min="8705" max="8708" width="7.5703125" style="11" customWidth="1"/>
    <col min="8709" max="8709" width="8.28515625" style="11" bestFit="1" customWidth="1"/>
    <col min="8710" max="8954" width="8.85546875" style="11"/>
    <col min="8955" max="8955" width="10.85546875" style="11" customWidth="1"/>
    <col min="8956" max="8959" width="5.42578125" style="11" bestFit="1" customWidth="1"/>
    <col min="8960" max="8960" width="8.28515625" style="11" bestFit="1" customWidth="1"/>
    <col min="8961" max="8964" width="7.5703125" style="11" customWidth="1"/>
    <col min="8965" max="8965" width="8.28515625" style="11" bestFit="1" customWidth="1"/>
    <col min="8966" max="9210" width="8.85546875" style="11"/>
    <col min="9211" max="9211" width="10.85546875" style="11" customWidth="1"/>
    <col min="9212" max="9215" width="5.42578125" style="11" bestFit="1" customWidth="1"/>
    <col min="9216" max="9216" width="8.28515625" style="11" bestFit="1" customWidth="1"/>
    <col min="9217" max="9220" width="7.5703125" style="11" customWidth="1"/>
    <col min="9221" max="9221" width="8.28515625" style="11" bestFit="1" customWidth="1"/>
    <col min="9222" max="9466" width="8.85546875" style="11"/>
    <col min="9467" max="9467" width="10.85546875" style="11" customWidth="1"/>
    <col min="9468" max="9471" width="5.42578125" style="11" bestFit="1" customWidth="1"/>
    <col min="9472" max="9472" width="8.28515625" style="11" bestFit="1" customWidth="1"/>
    <col min="9473" max="9476" width="7.5703125" style="11" customWidth="1"/>
    <col min="9477" max="9477" width="8.28515625" style="11" bestFit="1" customWidth="1"/>
    <col min="9478" max="9722" width="8.85546875" style="11"/>
    <col min="9723" max="9723" width="10.85546875" style="11" customWidth="1"/>
    <col min="9724" max="9727" width="5.42578125" style="11" bestFit="1" customWidth="1"/>
    <col min="9728" max="9728" width="8.28515625" style="11" bestFit="1" customWidth="1"/>
    <col min="9729" max="9732" width="7.5703125" style="11" customWidth="1"/>
    <col min="9733" max="9733" width="8.28515625" style="11" bestFit="1" customWidth="1"/>
    <col min="9734" max="9978" width="8.85546875" style="11"/>
    <col min="9979" max="9979" width="10.85546875" style="11" customWidth="1"/>
    <col min="9980" max="9983" width="5.42578125" style="11" bestFit="1" customWidth="1"/>
    <col min="9984" max="9984" width="8.28515625" style="11" bestFit="1" customWidth="1"/>
    <col min="9985" max="9988" width="7.5703125" style="11" customWidth="1"/>
    <col min="9989" max="9989" width="8.28515625" style="11" bestFit="1" customWidth="1"/>
    <col min="9990" max="10234" width="8.85546875" style="11"/>
    <col min="10235" max="10235" width="10.85546875" style="11" customWidth="1"/>
    <col min="10236" max="10239" width="5.42578125" style="11" bestFit="1" customWidth="1"/>
    <col min="10240" max="10240" width="8.28515625" style="11" bestFit="1" customWidth="1"/>
    <col min="10241" max="10244" width="7.5703125" style="11" customWidth="1"/>
    <col min="10245" max="10245" width="8.28515625" style="11" bestFit="1" customWidth="1"/>
    <col min="10246" max="10490" width="8.85546875" style="11"/>
    <col min="10491" max="10491" width="10.85546875" style="11" customWidth="1"/>
    <col min="10492" max="10495" width="5.42578125" style="11" bestFit="1" customWidth="1"/>
    <col min="10496" max="10496" width="8.28515625" style="11" bestFit="1" customWidth="1"/>
    <col min="10497" max="10500" width="7.5703125" style="11" customWidth="1"/>
    <col min="10501" max="10501" width="8.28515625" style="11" bestFit="1" customWidth="1"/>
    <col min="10502" max="10746" width="8.85546875" style="11"/>
    <col min="10747" max="10747" width="10.85546875" style="11" customWidth="1"/>
    <col min="10748" max="10751" width="5.42578125" style="11" bestFit="1" customWidth="1"/>
    <col min="10752" max="10752" width="8.28515625" style="11" bestFit="1" customWidth="1"/>
    <col min="10753" max="10756" width="7.5703125" style="11" customWidth="1"/>
    <col min="10757" max="10757" width="8.28515625" style="11" bestFit="1" customWidth="1"/>
    <col min="10758" max="11002" width="8.85546875" style="11"/>
    <col min="11003" max="11003" width="10.85546875" style="11" customWidth="1"/>
    <col min="11004" max="11007" width="5.42578125" style="11" bestFit="1" customWidth="1"/>
    <col min="11008" max="11008" width="8.28515625" style="11" bestFit="1" customWidth="1"/>
    <col min="11009" max="11012" width="7.5703125" style="11" customWidth="1"/>
    <col min="11013" max="11013" width="8.28515625" style="11" bestFit="1" customWidth="1"/>
    <col min="11014" max="11258" width="8.85546875" style="11"/>
    <col min="11259" max="11259" width="10.85546875" style="11" customWidth="1"/>
    <col min="11260" max="11263" width="5.42578125" style="11" bestFit="1" customWidth="1"/>
    <col min="11264" max="11264" width="8.28515625" style="11" bestFit="1" customWidth="1"/>
    <col min="11265" max="11268" width="7.5703125" style="11" customWidth="1"/>
    <col min="11269" max="11269" width="8.28515625" style="11" bestFit="1" customWidth="1"/>
    <col min="11270" max="11514" width="8.85546875" style="11"/>
    <col min="11515" max="11515" width="10.85546875" style="11" customWidth="1"/>
    <col min="11516" max="11519" width="5.42578125" style="11" bestFit="1" customWidth="1"/>
    <col min="11520" max="11520" width="8.28515625" style="11" bestFit="1" customWidth="1"/>
    <col min="11521" max="11524" width="7.5703125" style="11" customWidth="1"/>
    <col min="11525" max="11525" width="8.28515625" style="11" bestFit="1" customWidth="1"/>
    <col min="11526" max="11770" width="8.85546875" style="11"/>
    <col min="11771" max="11771" width="10.85546875" style="11" customWidth="1"/>
    <col min="11772" max="11775" width="5.42578125" style="11" bestFit="1" customWidth="1"/>
    <col min="11776" max="11776" width="8.28515625" style="11" bestFit="1" customWidth="1"/>
    <col min="11777" max="11780" width="7.5703125" style="11" customWidth="1"/>
    <col min="11781" max="11781" width="8.28515625" style="11" bestFit="1" customWidth="1"/>
    <col min="11782" max="12026" width="8.85546875" style="11"/>
    <col min="12027" max="12027" width="10.85546875" style="11" customWidth="1"/>
    <col min="12028" max="12031" width="5.42578125" style="11" bestFit="1" customWidth="1"/>
    <col min="12032" max="12032" width="8.28515625" style="11" bestFit="1" customWidth="1"/>
    <col min="12033" max="12036" width="7.5703125" style="11" customWidth="1"/>
    <col min="12037" max="12037" width="8.28515625" style="11" bestFit="1" customWidth="1"/>
    <col min="12038" max="12282" width="8.85546875" style="11"/>
    <col min="12283" max="12283" width="10.85546875" style="11" customWidth="1"/>
    <col min="12284" max="12287" width="5.42578125" style="11" bestFit="1" customWidth="1"/>
    <col min="12288" max="12288" width="8.28515625" style="11" bestFit="1" customWidth="1"/>
    <col min="12289" max="12292" width="7.5703125" style="11" customWidth="1"/>
    <col min="12293" max="12293" width="8.28515625" style="11" bestFit="1" customWidth="1"/>
    <col min="12294" max="12538" width="8.85546875" style="11"/>
    <col min="12539" max="12539" width="10.85546875" style="11" customWidth="1"/>
    <col min="12540" max="12543" width="5.42578125" style="11" bestFit="1" customWidth="1"/>
    <col min="12544" max="12544" width="8.28515625" style="11" bestFit="1" customWidth="1"/>
    <col min="12545" max="12548" width="7.5703125" style="11" customWidth="1"/>
    <col min="12549" max="12549" width="8.28515625" style="11" bestFit="1" customWidth="1"/>
    <col min="12550" max="12794" width="8.85546875" style="11"/>
    <col min="12795" max="12795" width="10.85546875" style="11" customWidth="1"/>
    <col min="12796" max="12799" width="5.42578125" style="11" bestFit="1" customWidth="1"/>
    <col min="12800" max="12800" width="8.28515625" style="11" bestFit="1" customWidth="1"/>
    <col min="12801" max="12804" width="7.5703125" style="11" customWidth="1"/>
    <col min="12805" max="12805" width="8.28515625" style="11" bestFit="1" customWidth="1"/>
    <col min="12806" max="13050" width="8.85546875" style="11"/>
    <col min="13051" max="13051" width="10.85546875" style="11" customWidth="1"/>
    <col min="13052" max="13055" width="5.42578125" style="11" bestFit="1" customWidth="1"/>
    <col min="13056" max="13056" width="8.28515625" style="11" bestFit="1" customWidth="1"/>
    <col min="13057" max="13060" width="7.5703125" style="11" customWidth="1"/>
    <col min="13061" max="13061" width="8.28515625" style="11" bestFit="1" customWidth="1"/>
    <col min="13062" max="13306" width="8.85546875" style="11"/>
    <col min="13307" max="13307" width="10.85546875" style="11" customWidth="1"/>
    <col min="13308" max="13311" width="5.42578125" style="11" bestFit="1" customWidth="1"/>
    <col min="13312" max="13312" width="8.28515625" style="11" bestFit="1" customWidth="1"/>
    <col min="13313" max="13316" width="7.5703125" style="11" customWidth="1"/>
    <col min="13317" max="13317" width="8.28515625" style="11" bestFit="1" customWidth="1"/>
    <col min="13318" max="13562" width="8.85546875" style="11"/>
    <col min="13563" max="13563" width="10.85546875" style="11" customWidth="1"/>
    <col min="13564" max="13567" width="5.42578125" style="11" bestFit="1" customWidth="1"/>
    <col min="13568" max="13568" width="8.28515625" style="11" bestFit="1" customWidth="1"/>
    <col min="13569" max="13572" width="7.5703125" style="11" customWidth="1"/>
    <col min="13573" max="13573" width="8.28515625" style="11" bestFit="1" customWidth="1"/>
    <col min="13574" max="13818" width="8.85546875" style="11"/>
    <col min="13819" max="13819" width="10.85546875" style="11" customWidth="1"/>
    <col min="13820" max="13823" width="5.42578125" style="11" bestFit="1" customWidth="1"/>
    <col min="13824" max="13824" width="8.28515625" style="11" bestFit="1" customWidth="1"/>
    <col min="13825" max="13828" width="7.5703125" style="11" customWidth="1"/>
    <col min="13829" max="13829" width="8.28515625" style="11" bestFit="1" customWidth="1"/>
    <col min="13830" max="14074" width="8.85546875" style="11"/>
    <col min="14075" max="14075" width="10.85546875" style="11" customWidth="1"/>
    <col min="14076" max="14079" width="5.42578125" style="11" bestFit="1" customWidth="1"/>
    <col min="14080" max="14080" width="8.28515625" style="11" bestFit="1" customWidth="1"/>
    <col min="14081" max="14084" width="7.5703125" style="11" customWidth="1"/>
    <col min="14085" max="14085" width="8.28515625" style="11" bestFit="1" customWidth="1"/>
    <col min="14086" max="14330" width="8.85546875" style="11"/>
    <col min="14331" max="14331" width="10.85546875" style="11" customWidth="1"/>
    <col min="14332" max="14335" width="5.42578125" style="11" bestFit="1" customWidth="1"/>
    <col min="14336" max="14336" width="8.28515625" style="11" bestFit="1" customWidth="1"/>
    <col min="14337" max="14340" width="7.5703125" style="11" customWidth="1"/>
    <col min="14341" max="14341" width="8.28515625" style="11" bestFit="1" customWidth="1"/>
    <col min="14342" max="14586" width="8.85546875" style="11"/>
    <col min="14587" max="14587" width="10.85546875" style="11" customWidth="1"/>
    <col min="14588" max="14591" width="5.42578125" style="11" bestFit="1" customWidth="1"/>
    <col min="14592" max="14592" width="8.28515625" style="11" bestFit="1" customWidth="1"/>
    <col min="14593" max="14596" width="7.5703125" style="11" customWidth="1"/>
    <col min="14597" max="14597" width="8.28515625" style="11" bestFit="1" customWidth="1"/>
    <col min="14598" max="14842" width="8.85546875" style="11"/>
    <col min="14843" max="14843" width="10.85546875" style="11" customWidth="1"/>
    <col min="14844" max="14847" width="5.42578125" style="11" bestFit="1" customWidth="1"/>
    <col min="14848" max="14848" width="8.28515625" style="11" bestFit="1" customWidth="1"/>
    <col min="14849" max="14852" width="7.5703125" style="11" customWidth="1"/>
    <col min="14853" max="14853" width="8.28515625" style="11" bestFit="1" customWidth="1"/>
    <col min="14854" max="15098" width="8.85546875" style="11"/>
    <col min="15099" max="15099" width="10.85546875" style="11" customWidth="1"/>
    <col min="15100" max="15103" width="5.42578125" style="11" bestFit="1" customWidth="1"/>
    <col min="15104" max="15104" width="8.28515625" style="11" bestFit="1" customWidth="1"/>
    <col min="15105" max="15108" width="7.5703125" style="11" customWidth="1"/>
    <col min="15109" max="15109" width="8.28515625" style="11" bestFit="1" customWidth="1"/>
    <col min="15110" max="15354" width="8.85546875" style="11"/>
    <col min="15355" max="15355" width="10.85546875" style="11" customWidth="1"/>
    <col min="15356" max="15359" width="5.42578125" style="11" bestFit="1" customWidth="1"/>
    <col min="15360" max="15360" width="8.28515625" style="11" bestFit="1" customWidth="1"/>
    <col min="15361" max="15364" width="7.5703125" style="11" customWidth="1"/>
    <col min="15365" max="15365" width="8.28515625" style="11" bestFit="1" customWidth="1"/>
    <col min="15366" max="15610" width="8.85546875" style="11"/>
    <col min="15611" max="15611" width="10.85546875" style="11" customWidth="1"/>
    <col min="15612" max="15615" width="5.42578125" style="11" bestFit="1" customWidth="1"/>
    <col min="15616" max="15616" width="8.28515625" style="11" bestFit="1" customWidth="1"/>
    <col min="15617" max="15620" width="7.5703125" style="11" customWidth="1"/>
    <col min="15621" max="15621" width="8.28515625" style="11" bestFit="1" customWidth="1"/>
    <col min="15622" max="15866" width="8.85546875" style="11"/>
    <col min="15867" max="15867" width="10.85546875" style="11" customWidth="1"/>
    <col min="15868" max="15871" width="5.42578125" style="11" bestFit="1" customWidth="1"/>
    <col min="15872" max="15872" width="8.28515625" style="11" bestFit="1" customWidth="1"/>
    <col min="15873" max="15876" width="7.5703125" style="11" customWidth="1"/>
    <col min="15877" max="15877" width="8.28515625" style="11" bestFit="1" customWidth="1"/>
    <col min="15878" max="16122" width="8.85546875" style="11"/>
    <col min="16123" max="16123" width="10.85546875" style="11" customWidth="1"/>
    <col min="16124" max="16127" width="5.42578125" style="11" bestFit="1" customWidth="1"/>
    <col min="16128" max="16128" width="8.28515625" style="11" bestFit="1" customWidth="1"/>
    <col min="16129" max="16132" width="7.5703125" style="11" customWidth="1"/>
    <col min="16133" max="16133" width="8.28515625" style="11" bestFit="1" customWidth="1"/>
    <col min="16134" max="16375" width="8.85546875" style="11"/>
    <col min="16376" max="16376" width="8.85546875" style="11" customWidth="1"/>
    <col min="16377" max="16384" width="8.85546875" style="11"/>
  </cols>
  <sheetData>
    <row r="1" spans="1:19" ht="2.25" hidden="1" customHeight="1" x14ac:dyDescent="0.25">
      <c r="A1" s="12"/>
      <c r="B1" s="12"/>
      <c r="C1" s="12"/>
      <c r="D1" s="12"/>
      <c r="E1" s="12"/>
      <c r="F1" s="12"/>
      <c r="G1" s="12"/>
      <c r="H1" s="12"/>
      <c r="I1" s="12"/>
      <c r="J1" s="12"/>
      <c r="K1" s="12"/>
      <c r="L1" s="12"/>
      <c r="M1" s="12"/>
      <c r="N1" s="12"/>
      <c r="O1" s="12"/>
      <c r="P1" s="12"/>
      <c r="Q1" s="12"/>
      <c r="R1" s="12"/>
      <c r="S1" s="12"/>
    </row>
    <row r="2" spans="1:19" ht="24" customHeight="1" x14ac:dyDescent="0.25">
      <c r="A2" s="327" t="s">
        <v>86</v>
      </c>
      <c r="B2" s="328"/>
      <c r="C2" s="328"/>
      <c r="D2" s="328"/>
      <c r="E2" s="328"/>
      <c r="F2" s="328"/>
      <c r="G2" s="328"/>
      <c r="H2" s="328"/>
      <c r="I2" s="328"/>
      <c r="J2" s="328"/>
      <c r="K2" s="328"/>
      <c r="L2" s="328"/>
      <c r="M2" s="328"/>
      <c r="N2" s="328"/>
      <c r="O2" s="328"/>
      <c r="P2" s="328"/>
      <c r="Q2" s="328"/>
      <c r="R2" s="328"/>
      <c r="S2" s="328"/>
    </row>
    <row r="3" spans="1:19" ht="29.45" customHeight="1" x14ac:dyDescent="0.25">
      <c r="A3" s="32" t="s">
        <v>1</v>
      </c>
      <c r="B3" s="15">
        <v>2004</v>
      </c>
      <c r="C3" s="61">
        <v>2008</v>
      </c>
      <c r="D3" s="61">
        <f t="shared" ref="D3:L3" si="0">C3+1</f>
        <v>2009</v>
      </c>
      <c r="E3" s="61">
        <f t="shared" si="0"/>
        <v>2010</v>
      </c>
      <c r="F3" s="61">
        <f t="shared" si="0"/>
        <v>2011</v>
      </c>
      <c r="G3" s="61">
        <f t="shared" si="0"/>
        <v>2012</v>
      </c>
      <c r="H3" s="61">
        <f t="shared" si="0"/>
        <v>2013</v>
      </c>
      <c r="I3" s="15">
        <f t="shared" si="0"/>
        <v>2014</v>
      </c>
      <c r="J3" s="15">
        <f t="shared" si="0"/>
        <v>2015</v>
      </c>
      <c r="K3" s="15">
        <f t="shared" si="0"/>
        <v>2016</v>
      </c>
      <c r="L3" s="15">
        <f t="shared" si="0"/>
        <v>2017</v>
      </c>
      <c r="M3" s="15">
        <v>2018</v>
      </c>
      <c r="N3" s="15">
        <v>2019</v>
      </c>
      <c r="O3" s="15">
        <v>2020</v>
      </c>
      <c r="P3" s="15">
        <v>2021</v>
      </c>
      <c r="Q3" s="15">
        <v>2022</v>
      </c>
      <c r="R3" s="15">
        <v>2023</v>
      </c>
      <c r="S3" s="15">
        <v>2024</v>
      </c>
    </row>
    <row r="4" spans="1:19" ht="36.75" customHeight="1" x14ac:dyDescent="0.25">
      <c r="A4" s="46"/>
      <c r="B4" s="48"/>
      <c r="C4" s="62">
        <v>12.1</v>
      </c>
      <c r="D4" s="62">
        <v>19.5</v>
      </c>
      <c r="E4" s="63">
        <v>20.8</v>
      </c>
      <c r="F4" s="64">
        <v>18.399999999999999</v>
      </c>
      <c r="G4" s="65">
        <v>18.399999999999999</v>
      </c>
      <c r="H4" s="62">
        <v>20.9</v>
      </c>
      <c r="I4" s="10">
        <v>21.8</v>
      </c>
      <c r="J4" s="16">
        <v>18.399999999999999</v>
      </c>
      <c r="K4" s="17">
        <v>14.1</v>
      </c>
      <c r="L4" s="17">
        <v>20.100000000000001</v>
      </c>
      <c r="M4" s="158">
        <v>21.1</v>
      </c>
      <c r="N4" s="17">
        <v>21.6</v>
      </c>
      <c r="O4" s="17">
        <v>22.6</v>
      </c>
      <c r="P4" s="17">
        <v>31.9</v>
      </c>
      <c r="Q4" s="157">
        <v>40.9</v>
      </c>
      <c r="R4" s="17">
        <v>22.5</v>
      </c>
      <c r="S4" s="17">
        <v>21</v>
      </c>
    </row>
    <row r="5" spans="1:19" ht="36.75" customHeight="1" x14ac:dyDescent="0.25">
      <c r="A5" s="159"/>
      <c r="B5" s="48"/>
      <c r="C5" s="166">
        <v>12.1</v>
      </c>
      <c r="D5" s="166">
        <v>19.5</v>
      </c>
      <c r="E5" s="167">
        <v>20.8</v>
      </c>
      <c r="F5" s="168">
        <v>18.399999999999999</v>
      </c>
      <c r="G5" s="169">
        <v>18.399999999999999</v>
      </c>
      <c r="H5" s="166">
        <v>20.9</v>
      </c>
      <c r="I5" s="50">
        <v>21.8</v>
      </c>
      <c r="J5" s="170">
        <v>18.399999999999999</v>
      </c>
      <c r="K5" s="171">
        <v>14.1</v>
      </c>
      <c r="L5" s="171">
        <v>20.100000000000001</v>
      </c>
      <c r="M5" s="172">
        <v>21.1</v>
      </c>
      <c r="N5" s="173">
        <v>21.6</v>
      </c>
      <c r="O5" s="171">
        <v>22.6</v>
      </c>
      <c r="P5" s="171">
        <v>31.9</v>
      </c>
      <c r="Q5" s="174">
        <v>40.9</v>
      </c>
      <c r="R5" s="171">
        <v>22.5</v>
      </c>
      <c r="S5" s="172">
        <v>21</v>
      </c>
    </row>
    <row r="6" spans="1:19" ht="24.75" customHeight="1" x14ac:dyDescent="0.25">
      <c r="A6" s="159"/>
      <c r="B6" s="48"/>
      <c r="C6" s="160"/>
      <c r="D6" s="160"/>
      <c r="E6" s="161"/>
      <c r="F6" s="162"/>
      <c r="G6" s="163"/>
      <c r="H6" s="160"/>
      <c r="I6" s="346" t="s">
        <v>107</v>
      </c>
      <c r="J6" s="346"/>
      <c r="K6" s="346"/>
      <c r="L6" s="346"/>
      <c r="M6" s="241">
        <f>(N4+O4+P4)/3</f>
        <v>25.366666666666664</v>
      </c>
      <c r="N6" s="164"/>
      <c r="O6" s="164"/>
      <c r="P6" s="164"/>
      <c r="Q6" s="165"/>
      <c r="R6" s="164"/>
      <c r="S6" s="165"/>
    </row>
    <row r="7" spans="1:19" ht="26.25" customHeight="1" thickBot="1" x14ac:dyDescent="0.3">
      <c r="A7" s="159"/>
      <c r="B7" s="48"/>
      <c r="C7" s="160"/>
      <c r="D7" s="160"/>
      <c r="E7" s="161"/>
      <c r="F7" s="162"/>
      <c r="G7" s="163"/>
      <c r="H7" s="160"/>
      <c r="I7" s="164"/>
      <c r="J7" s="347" t="s">
        <v>108</v>
      </c>
      <c r="K7" s="347"/>
      <c r="L7" s="347"/>
      <c r="M7" s="347"/>
      <c r="N7" s="242">
        <f>(O5+P5+R5)/3</f>
        <v>25.666666666666668</v>
      </c>
      <c r="O7" s="165"/>
      <c r="P7" s="165"/>
      <c r="Q7" s="165"/>
      <c r="R7" s="164"/>
      <c r="S7" s="165"/>
    </row>
    <row r="8" spans="1:19" ht="21" customHeight="1" thickBot="1" x14ac:dyDescent="0.3">
      <c r="A8" s="336"/>
      <c r="B8" s="337"/>
      <c r="C8" s="337"/>
      <c r="D8" s="337"/>
      <c r="E8" s="337"/>
      <c r="F8" s="337"/>
      <c r="G8" s="337"/>
      <c r="H8" s="337"/>
      <c r="I8" s="337"/>
      <c r="J8" s="337"/>
      <c r="K8" s="337"/>
      <c r="L8" s="337"/>
      <c r="M8" s="337"/>
      <c r="N8" s="337"/>
      <c r="O8" s="337"/>
      <c r="P8" s="337"/>
      <c r="Q8" s="337"/>
      <c r="R8" s="337"/>
      <c r="S8" s="342"/>
    </row>
    <row r="9" spans="1:19" ht="19.5" customHeight="1" thickBot="1" x14ac:dyDescent="0.3">
      <c r="A9" s="343" t="s">
        <v>87</v>
      </c>
      <c r="B9" s="344"/>
      <c r="C9" s="344"/>
      <c r="D9" s="344"/>
      <c r="E9" s="344"/>
      <c r="F9" s="344"/>
      <c r="G9" s="344"/>
      <c r="H9" s="344"/>
      <c r="I9" s="344"/>
      <c r="J9" s="344"/>
      <c r="K9" s="344"/>
      <c r="L9" s="344"/>
      <c r="M9" s="344"/>
      <c r="N9" s="344"/>
      <c r="O9" s="344"/>
      <c r="P9" s="344"/>
      <c r="Q9" s="344"/>
      <c r="R9" s="344"/>
      <c r="S9" s="345"/>
    </row>
    <row r="10" spans="1:19" ht="19.5" customHeight="1" x14ac:dyDescent="0.25">
      <c r="A10" s="47">
        <v>2004</v>
      </c>
      <c r="B10" s="243">
        <v>7.29</v>
      </c>
      <c r="C10" s="246">
        <f>A13+1</f>
        <v>2008</v>
      </c>
      <c r="D10" s="246">
        <f t="shared" ref="D10:O10" si="1">C10+1</f>
        <v>2009</v>
      </c>
      <c r="E10" s="246">
        <f t="shared" si="1"/>
        <v>2010</v>
      </c>
      <c r="F10" s="246">
        <f t="shared" si="1"/>
        <v>2011</v>
      </c>
      <c r="G10" s="246">
        <f t="shared" si="1"/>
        <v>2012</v>
      </c>
      <c r="H10" s="246">
        <f t="shared" si="1"/>
        <v>2013</v>
      </c>
      <c r="I10" s="246">
        <f t="shared" si="1"/>
        <v>2014</v>
      </c>
      <c r="J10" s="246">
        <f t="shared" si="1"/>
        <v>2015</v>
      </c>
      <c r="K10" s="246">
        <f t="shared" si="1"/>
        <v>2016</v>
      </c>
      <c r="L10" s="246">
        <f t="shared" si="1"/>
        <v>2017</v>
      </c>
      <c r="M10" s="246">
        <f>L10+1</f>
        <v>2018</v>
      </c>
      <c r="N10" s="244">
        <f t="shared" si="1"/>
        <v>2019</v>
      </c>
      <c r="O10" s="47">
        <f t="shared" si="1"/>
        <v>2020</v>
      </c>
      <c r="P10" s="47">
        <f>O10+1</f>
        <v>2021</v>
      </c>
      <c r="Q10" s="47">
        <v>2022</v>
      </c>
      <c r="R10" s="47">
        <v>2023</v>
      </c>
      <c r="S10" s="47">
        <v>2024</v>
      </c>
    </row>
    <row r="11" spans="1:19" ht="19.5" customHeight="1" x14ac:dyDescent="0.25">
      <c r="A11" s="47">
        <v>2005</v>
      </c>
      <c r="B11" s="50">
        <v>9.49</v>
      </c>
      <c r="C11" s="175">
        <v>24.8</v>
      </c>
      <c r="D11" s="175">
        <v>18.399999999999999</v>
      </c>
      <c r="E11" s="175">
        <v>18.8</v>
      </c>
      <c r="F11" s="175">
        <v>17.100000000000001</v>
      </c>
      <c r="G11" s="175">
        <v>17.399999999999999</v>
      </c>
      <c r="H11" s="175">
        <v>19.2</v>
      </c>
      <c r="I11" s="245">
        <v>18.3</v>
      </c>
      <c r="J11" s="175">
        <v>15.3</v>
      </c>
      <c r="K11" s="245">
        <v>10.1</v>
      </c>
      <c r="L11" s="175">
        <v>11.7</v>
      </c>
      <c r="M11" s="175">
        <v>12.3</v>
      </c>
      <c r="N11" s="50">
        <v>11.6</v>
      </c>
      <c r="O11" s="50">
        <v>13.1</v>
      </c>
      <c r="P11" s="50">
        <v>19</v>
      </c>
      <c r="Q11" s="50">
        <v>18.2</v>
      </c>
      <c r="R11" s="50">
        <v>17.2</v>
      </c>
      <c r="S11" s="50">
        <v>19.989999999999998</v>
      </c>
    </row>
    <row r="12" spans="1:19" ht="19.5" customHeight="1" x14ac:dyDescent="0.25">
      <c r="A12" s="47">
        <v>2006</v>
      </c>
      <c r="B12" s="50">
        <v>12.1</v>
      </c>
      <c r="C12" s="51"/>
      <c r="D12" s="51"/>
      <c r="E12" s="51"/>
      <c r="F12" s="51"/>
      <c r="G12" s="51"/>
      <c r="H12" s="329" t="s">
        <v>71</v>
      </c>
      <c r="I12" s="329"/>
      <c r="J12" s="329"/>
      <c r="K12" s="10">
        <f>SUM(G11:K11)/5</f>
        <v>16.059999999999995</v>
      </c>
      <c r="L12" s="53"/>
      <c r="M12" s="51"/>
      <c r="N12" s="51"/>
      <c r="O12" s="51"/>
      <c r="P12" s="51"/>
      <c r="Q12" s="51"/>
      <c r="R12" s="51"/>
      <c r="S12" s="51"/>
    </row>
    <row r="13" spans="1:19" ht="19.5" customHeight="1" x14ac:dyDescent="0.25">
      <c r="A13" s="47">
        <v>2007</v>
      </c>
      <c r="B13" s="50">
        <v>14.6</v>
      </c>
      <c r="C13" s="51"/>
      <c r="D13" s="51"/>
      <c r="E13" s="51"/>
      <c r="F13" s="51"/>
      <c r="G13" s="51"/>
      <c r="I13" s="340" t="s">
        <v>72</v>
      </c>
      <c r="J13" s="341"/>
      <c r="K13" s="332"/>
      <c r="L13" s="50">
        <f>SUM(H$11:L$11)/5</f>
        <v>14.919999999999998</v>
      </c>
      <c r="M13" s="51"/>
      <c r="N13" s="51"/>
      <c r="O13" s="51"/>
      <c r="P13" s="51"/>
      <c r="Q13" s="51"/>
      <c r="R13" s="51"/>
      <c r="S13" s="51"/>
    </row>
    <row r="14" spans="1:19" ht="19.5" customHeight="1" x14ac:dyDescent="0.25">
      <c r="A14" s="124"/>
      <c r="B14" s="51"/>
      <c r="C14" s="51"/>
      <c r="D14" s="51"/>
      <c r="E14" s="51"/>
      <c r="F14" s="51"/>
      <c r="G14" s="51"/>
      <c r="I14" s="36"/>
      <c r="J14" s="330" t="s">
        <v>80</v>
      </c>
      <c r="K14" s="331"/>
      <c r="L14" s="332"/>
      <c r="M14" s="50">
        <f>SUM(I$11:M$11)/5</f>
        <v>13.540000000000001</v>
      </c>
      <c r="O14" s="51"/>
      <c r="P14" s="51"/>
      <c r="Q14" s="51"/>
      <c r="R14" s="51"/>
      <c r="S14" s="51"/>
    </row>
    <row r="15" spans="1:19" ht="19.5" customHeight="1" x14ac:dyDescent="0.25">
      <c r="A15" s="124"/>
      <c r="B15" s="51"/>
      <c r="C15" s="51"/>
      <c r="D15" s="51"/>
      <c r="E15" s="51"/>
      <c r="F15" s="51"/>
      <c r="G15" s="51"/>
      <c r="I15" s="36"/>
      <c r="K15" s="330" t="s">
        <v>81</v>
      </c>
      <c r="L15" s="331"/>
      <c r="M15" s="332"/>
      <c r="N15" s="50">
        <f>SUM(J$11:N$11)/5</f>
        <v>12.2</v>
      </c>
      <c r="P15" s="51"/>
      <c r="Q15" s="51"/>
      <c r="R15" s="51"/>
      <c r="S15" s="51"/>
    </row>
    <row r="16" spans="1:19" ht="19.5" customHeight="1" x14ac:dyDescent="0.25">
      <c r="A16" s="124"/>
      <c r="B16" s="51"/>
      <c r="C16" s="51"/>
      <c r="D16" s="51"/>
      <c r="E16" s="51"/>
      <c r="F16" s="51"/>
      <c r="G16" s="51"/>
      <c r="I16" s="36"/>
      <c r="J16" s="36"/>
      <c r="K16" s="125"/>
      <c r="L16" s="329" t="s">
        <v>82</v>
      </c>
      <c r="M16" s="329"/>
      <c r="N16" s="329"/>
      <c r="O16" s="50">
        <f>SUM(K$11:O$11)/5</f>
        <v>11.76</v>
      </c>
      <c r="Q16" s="51"/>
      <c r="R16" s="51"/>
      <c r="S16" s="51"/>
    </row>
    <row r="17" spans="1:19" ht="19.5" customHeight="1" x14ac:dyDescent="0.25">
      <c r="A17" s="124"/>
      <c r="B17" s="51"/>
      <c r="C17" s="51"/>
      <c r="D17" s="51"/>
      <c r="E17" s="51"/>
      <c r="F17" s="51"/>
      <c r="G17" s="51"/>
      <c r="I17" s="36"/>
      <c r="J17" s="36"/>
      <c r="K17" s="36"/>
      <c r="L17" s="51"/>
      <c r="M17" s="71" t="s">
        <v>83</v>
      </c>
      <c r="N17" s="22"/>
      <c r="O17" s="126"/>
      <c r="P17" s="50">
        <f>SUM(L$11:P$11)/5</f>
        <v>13.540000000000001</v>
      </c>
      <c r="Q17" s="51"/>
      <c r="R17" s="51"/>
      <c r="S17" s="51"/>
    </row>
    <row r="18" spans="1:19" ht="19.5" customHeight="1" x14ac:dyDescent="0.25">
      <c r="A18" s="124"/>
      <c r="B18" s="51"/>
      <c r="C18" s="51"/>
      <c r="D18" s="51"/>
      <c r="E18" s="51"/>
      <c r="F18" s="51"/>
      <c r="G18" s="51"/>
      <c r="I18" s="36"/>
      <c r="J18" s="36"/>
      <c r="K18" s="36"/>
      <c r="L18" s="51"/>
      <c r="M18" s="36"/>
      <c r="N18" s="71" t="s">
        <v>84</v>
      </c>
      <c r="O18" s="126"/>
      <c r="P18" s="126"/>
      <c r="Q18" s="50">
        <f>SUM(M$11:Q$11)/5</f>
        <v>14.84</v>
      </c>
      <c r="R18" s="51"/>
      <c r="S18" s="51"/>
    </row>
    <row r="19" spans="1:19" ht="19.5" customHeight="1" thickBot="1" x14ac:dyDescent="0.3">
      <c r="A19" s="49"/>
      <c r="B19" s="51"/>
      <c r="C19" s="51"/>
      <c r="D19" s="51"/>
      <c r="E19" s="51"/>
      <c r="F19" s="51"/>
      <c r="G19" s="51"/>
      <c r="I19" s="36"/>
      <c r="J19" s="36"/>
      <c r="K19" s="36"/>
      <c r="L19" s="51"/>
      <c r="M19" s="132"/>
      <c r="O19" s="333" t="s">
        <v>85</v>
      </c>
      <c r="P19" s="334"/>
      <c r="Q19" s="335"/>
      <c r="R19" s="50">
        <f>SUM(N$11:R$11)/5</f>
        <v>15.820000000000002</v>
      </c>
      <c r="S19" s="51"/>
    </row>
    <row r="20" spans="1:19" ht="19.5" customHeight="1" thickBot="1" x14ac:dyDescent="0.3">
      <c r="A20" s="49"/>
      <c r="B20" s="51"/>
      <c r="C20" s="51"/>
      <c r="D20" s="51"/>
      <c r="E20" s="51"/>
      <c r="F20" s="51"/>
      <c r="G20" s="51"/>
      <c r="I20" s="54"/>
      <c r="J20" s="54"/>
      <c r="K20" s="54"/>
      <c r="L20" s="52"/>
      <c r="M20" s="55"/>
      <c r="O20" s="54"/>
      <c r="P20" s="333" t="s">
        <v>104</v>
      </c>
      <c r="Q20" s="334"/>
      <c r="R20" s="335"/>
      <c r="S20" s="50">
        <f>SUM(O11:S11)/5</f>
        <v>17.497999999999998</v>
      </c>
    </row>
    <row r="21" spans="1:19" ht="19.5" customHeight="1" thickBot="1" x14ac:dyDescent="0.3">
      <c r="A21" s="336"/>
      <c r="B21" s="337"/>
      <c r="C21" s="337"/>
      <c r="D21" s="337"/>
      <c r="E21" s="337"/>
      <c r="F21" s="337"/>
      <c r="G21" s="337"/>
      <c r="H21" s="337"/>
      <c r="I21" s="337"/>
      <c r="J21" s="337"/>
      <c r="K21" s="337"/>
      <c r="L21" s="337"/>
      <c r="M21" s="337"/>
      <c r="N21" s="337"/>
      <c r="O21" s="337"/>
      <c r="P21" s="337"/>
      <c r="Q21" s="337"/>
      <c r="R21" s="337"/>
      <c r="S21" s="337"/>
    </row>
    <row r="22" spans="1:19" ht="19.5" customHeight="1" x14ac:dyDescent="0.25">
      <c r="A22" s="338" t="s">
        <v>73</v>
      </c>
      <c r="B22" s="339"/>
      <c r="C22" s="339"/>
      <c r="D22" s="339"/>
      <c r="E22" s="339"/>
      <c r="F22" s="339"/>
      <c r="G22" s="339"/>
      <c r="H22" s="339"/>
      <c r="I22" s="339"/>
      <c r="J22" s="339"/>
      <c r="K22" s="339"/>
      <c r="L22" s="339"/>
      <c r="M22" s="339"/>
      <c r="N22" s="339"/>
      <c r="O22" s="339"/>
      <c r="P22" s="339"/>
      <c r="Q22" s="339"/>
      <c r="R22" s="339"/>
      <c r="S22" s="339"/>
    </row>
    <row r="23" spans="1:19" ht="19.5" customHeight="1" x14ac:dyDescent="0.25">
      <c r="A23" s="47">
        <v>2004</v>
      </c>
      <c r="B23" s="50">
        <v>8.43</v>
      </c>
      <c r="C23" s="47">
        <f>A26+1</f>
        <v>2008</v>
      </c>
      <c r="D23" s="47">
        <f t="shared" ref="D23:L23" si="2">C23+1</f>
        <v>2009</v>
      </c>
      <c r="E23" s="47">
        <f t="shared" si="2"/>
        <v>2010</v>
      </c>
      <c r="F23" s="47">
        <f t="shared" si="2"/>
        <v>2011</v>
      </c>
      <c r="G23" s="47">
        <f t="shared" si="2"/>
        <v>2012</v>
      </c>
      <c r="H23" s="47">
        <f t="shared" si="2"/>
        <v>2013</v>
      </c>
      <c r="I23" s="47">
        <f t="shared" si="2"/>
        <v>2014</v>
      </c>
      <c r="J23" s="47">
        <f t="shared" si="2"/>
        <v>2015</v>
      </c>
      <c r="K23" s="47">
        <f t="shared" si="2"/>
        <v>2016</v>
      </c>
      <c r="L23" s="47">
        <f t="shared" si="2"/>
        <v>2017</v>
      </c>
      <c r="M23" s="47">
        <f>L23+1</f>
        <v>2018</v>
      </c>
      <c r="N23" s="47">
        <f>M23+1</f>
        <v>2019</v>
      </c>
      <c r="O23" s="47">
        <f>N23+1</f>
        <v>2020</v>
      </c>
      <c r="P23" s="47">
        <f>O23+1</f>
        <v>2021</v>
      </c>
      <c r="Q23" s="47">
        <v>2022</v>
      </c>
      <c r="R23" s="47">
        <v>2023</v>
      </c>
      <c r="S23" s="47">
        <v>2024</v>
      </c>
    </row>
    <row r="24" spans="1:19" ht="19.5" customHeight="1" x14ac:dyDescent="0.25">
      <c r="A24" s="47">
        <v>2005</v>
      </c>
      <c r="B24" s="50">
        <v>5.78</v>
      </c>
      <c r="C24" s="50">
        <v>16.2</v>
      </c>
      <c r="D24" s="50">
        <v>15.2</v>
      </c>
      <c r="E24" s="50">
        <v>13.2</v>
      </c>
      <c r="F24" s="50">
        <v>13.7</v>
      </c>
      <c r="G24" s="50">
        <v>14.5</v>
      </c>
      <c r="H24" s="50">
        <v>15.7</v>
      </c>
      <c r="I24" s="130">
        <v>15.6</v>
      </c>
      <c r="J24" s="50">
        <v>12.5</v>
      </c>
      <c r="K24" s="130">
        <v>11.5</v>
      </c>
      <c r="L24" s="50">
        <v>11.2</v>
      </c>
      <c r="M24" s="50">
        <v>13.1</v>
      </c>
      <c r="N24" s="50">
        <v>12.6</v>
      </c>
      <c r="O24" s="50">
        <v>14.2</v>
      </c>
      <c r="P24" s="50">
        <v>15</v>
      </c>
      <c r="Q24" s="50">
        <v>17.8</v>
      </c>
      <c r="R24" s="50">
        <v>19.5</v>
      </c>
      <c r="S24" s="50"/>
    </row>
    <row r="25" spans="1:19" ht="19.5" customHeight="1" x14ac:dyDescent="0.25">
      <c r="A25" s="47">
        <v>2006</v>
      </c>
      <c r="B25" s="50">
        <v>8.73</v>
      </c>
      <c r="C25" s="51"/>
      <c r="D25" s="51"/>
      <c r="E25" s="51"/>
      <c r="F25" s="51"/>
      <c r="G25" s="51"/>
      <c r="H25" s="329" t="s">
        <v>71</v>
      </c>
      <c r="I25" s="329"/>
      <c r="J25" s="329"/>
      <c r="K25" s="50">
        <f>SUM(G24:K24)/5</f>
        <v>13.959999999999999</v>
      </c>
      <c r="L25" s="127"/>
      <c r="M25" s="51"/>
      <c r="N25" s="51"/>
      <c r="O25" s="51"/>
      <c r="P25" s="51"/>
      <c r="Q25" s="51"/>
      <c r="R25" s="51"/>
      <c r="S25" s="51"/>
    </row>
    <row r="26" spans="1:19" ht="19.5" customHeight="1" x14ac:dyDescent="0.25">
      <c r="A26" s="47">
        <v>2007</v>
      </c>
      <c r="B26" s="50">
        <v>10.5</v>
      </c>
      <c r="C26" s="51"/>
      <c r="D26" s="51"/>
      <c r="E26" s="51"/>
      <c r="F26" s="51"/>
      <c r="G26" s="51"/>
      <c r="H26" s="128"/>
      <c r="I26" s="128"/>
      <c r="J26" s="128"/>
      <c r="K26" s="128"/>
      <c r="L26" s="128"/>
      <c r="M26" s="128"/>
      <c r="N26" s="128"/>
      <c r="O26" s="128"/>
      <c r="P26" s="51"/>
      <c r="Q26" s="51"/>
      <c r="R26" s="51"/>
      <c r="S26" s="51"/>
    </row>
    <row r="27" spans="1:19" ht="19.5" customHeight="1" x14ac:dyDescent="0.25">
      <c r="A27" s="49"/>
      <c r="B27" s="51"/>
      <c r="C27" s="51"/>
      <c r="D27" s="51"/>
      <c r="E27" s="51"/>
      <c r="F27" s="51"/>
      <c r="G27" s="51"/>
      <c r="H27" s="128"/>
      <c r="I27" s="128"/>
      <c r="J27" s="128"/>
      <c r="K27" s="128"/>
      <c r="L27" s="128"/>
      <c r="M27" s="128"/>
      <c r="N27" s="128"/>
      <c r="O27" s="128"/>
      <c r="P27" s="51"/>
      <c r="Q27" s="51"/>
      <c r="R27" s="51"/>
      <c r="S27" s="51"/>
    </row>
    <row r="28" spans="1:19" x14ac:dyDescent="0.25">
      <c r="H28" s="128"/>
      <c r="I28" s="128"/>
      <c r="J28" s="128"/>
      <c r="K28" s="128"/>
      <c r="L28" s="128"/>
      <c r="M28" s="128"/>
      <c r="N28" s="128"/>
      <c r="O28" s="128"/>
    </row>
  </sheetData>
  <sheetProtection selectLockedCells="1" selectUnlockedCells="1"/>
  <mergeCells count="15">
    <mergeCell ref="A2:S2"/>
    <mergeCell ref="H25:J25"/>
    <mergeCell ref="J14:L14"/>
    <mergeCell ref="K15:M15"/>
    <mergeCell ref="L16:N16"/>
    <mergeCell ref="O19:Q19"/>
    <mergeCell ref="A21:S21"/>
    <mergeCell ref="A22:S22"/>
    <mergeCell ref="I13:K13"/>
    <mergeCell ref="A8:S8"/>
    <mergeCell ref="A9:S9"/>
    <mergeCell ref="H12:J12"/>
    <mergeCell ref="P20:R20"/>
    <mergeCell ref="I6:L6"/>
    <mergeCell ref="J7:M7"/>
  </mergeCells>
  <printOptions horizontalCentered="1" verticalCentered="1"/>
  <pageMargins left="0.7" right="0.7" top="1.0628124999999999" bottom="0.75" header="0.3" footer="0.3"/>
  <pageSetup scale="76" orientation="landscape" r:id="rId1"/>
  <headerFooter>
    <oddHeader xml:space="preserve">&amp;L&amp;"Times New Roman,Regular"&amp;12&amp;K00B050SacValleyLaw LLP
437 Century Park Drive, Suite C
Yuba City, CA  95991
(530) 751-9730&amp;"-,Regular"&amp;11
&amp;C&amp;14
NAMP - TEMPERATE JAPONICA (TJ)
MEDIUM/SHORT GRAIN RICE
ALL RICE
</oddHeader>
    <oddFooter>&amp;LRice Lawyers, inc. &amp;Z&amp;F&amp;A&amp;R&amp;D&amp;T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45E40-D888-4ACF-BEE3-5AF2BF0F70CE}">
  <sheetPr>
    <pageSetUpPr fitToPage="1"/>
  </sheetPr>
  <dimension ref="A1:AC16"/>
  <sheetViews>
    <sheetView topLeftCell="A2" workbookViewId="0">
      <selection activeCell="M3" sqref="M3"/>
    </sheetView>
  </sheetViews>
  <sheetFormatPr defaultRowHeight="15" x14ac:dyDescent="0.25"/>
  <cols>
    <col min="1" max="1" width="8.85546875" style="11" customWidth="1"/>
    <col min="2" max="2" width="8" style="11" bestFit="1" customWidth="1"/>
    <col min="3" max="3" width="6.7109375" style="11" customWidth="1"/>
    <col min="4" max="4" width="7.7109375" style="11" customWidth="1"/>
    <col min="5" max="5" width="7.5703125" style="11" customWidth="1"/>
    <col min="6" max="6" width="7.42578125" style="11" customWidth="1"/>
    <col min="7" max="8" width="6.85546875" style="11" customWidth="1"/>
    <col min="9" max="9" width="7.85546875" style="11" customWidth="1"/>
    <col min="10" max="10" width="7.28515625" style="11" customWidth="1"/>
    <col min="11" max="11" width="7.140625" style="11" customWidth="1"/>
    <col min="12" max="17" width="8" style="11" customWidth="1"/>
    <col min="18" max="18" width="8.5703125" style="11" customWidth="1"/>
    <col min="19" max="19" width="9.140625" style="11" bestFit="1"/>
    <col min="20" max="20" width="8.5703125" style="11" customWidth="1"/>
    <col min="21" max="21" width="8.42578125" style="11" customWidth="1"/>
    <col min="22" max="23" width="8.7109375" style="11" customWidth="1"/>
    <col min="24" max="24" width="8.42578125" style="11" customWidth="1"/>
    <col min="25" max="28" width="8" style="11" bestFit="1" customWidth="1"/>
    <col min="29" max="29" width="8.7109375" style="11" customWidth="1"/>
    <col min="30" max="258" width="9.140625" style="11"/>
    <col min="259" max="259" width="10.85546875" style="11" customWidth="1"/>
    <col min="260" max="263" width="5.42578125" style="11" bestFit="1" customWidth="1"/>
    <col min="264" max="264" width="8.28515625" style="11" bestFit="1" customWidth="1"/>
    <col min="265" max="268" width="7.5703125" style="11" customWidth="1"/>
    <col min="269" max="269" width="8.28515625" style="11" bestFit="1" customWidth="1"/>
    <col min="270" max="514" width="9.140625" style="11"/>
    <col min="515" max="515" width="10.85546875" style="11" customWidth="1"/>
    <col min="516" max="519" width="5.42578125" style="11" bestFit="1" customWidth="1"/>
    <col min="520" max="520" width="8.28515625" style="11" bestFit="1" customWidth="1"/>
    <col min="521" max="524" width="7.5703125" style="11" customWidth="1"/>
    <col min="525" max="525" width="8.28515625" style="11" bestFit="1" customWidth="1"/>
    <col min="526" max="770" width="9.140625" style="11"/>
    <col min="771" max="771" width="10.85546875" style="11" customWidth="1"/>
    <col min="772" max="775" width="5.42578125" style="11" bestFit="1" customWidth="1"/>
    <col min="776" max="776" width="8.28515625" style="11" bestFit="1" customWidth="1"/>
    <col min="777" max="780" width="7.5703125" style="11" customWidth="1"/>
    <col min="781" max="781" width="8.28515625" style="11" bestFit="1" customWidth="1"/>
    <col min="782" max="1026" width="9.140625" style="11"/>
    <col min="1027" max="1027" width="10.85546875" style="11" customWidth="1"/>
    <col min="1028" max="1031" width="5.42578125" style="11" bestFit="1" customWidth="1"/>
    <col min="1032" max="1032" width="8.28515625" style="11" bestFit="1" customWidth="1"/>
    <col min="1033" max="1036" width="7.5703125" style="11" customWidth="1"/>
    <col min="1037" max="1037" width="8.28515625" style="11" bestFit="1" customWidth="1"/>
    <col min="1038" max="1282" width="9.140625" style="11"/>
    <col min="1283" max="1283" width="10.85546875" style="11" customWidth="1"/>
    <col min="1284" max="1287" width="5.42578125" style="11" bestFit="1" customWidth="1"/>
    <col min="1288" max="1288" width="8.28515625" style="11" bestFit="1" customWidth="1"/>
    <col min="1289" max="1292" width="7.5703125" style="11" customWidth="1"/>
    <col min="1293" max="1293" width="8.28515625" style="11" bestFit="1" customWidth="1"/>
    <col min="1294" max="1538" width="9.140625" style="11"/>
    <col min="1539" max="1539" width="10.85546875" style="11" customWidth="1"/>
    <col min="1540" max="1543" width="5.42578125" style="11" bestFit="1" customWidth="1"/>
    <col min="1544" max="1544" width="8.28515625" style="11" bestFit="1" customWidth="1"/>
    <col min="1545" max="1548" width="7.5703125" style="11" customWidth="1"/>
    <col min="1549" max="1549" width="8.28515625" style="11" bestFit="1" customWidth="1"/>
    <col min="1550" max="1794" width="9.140625" style="11"/>
    <col min="1795" max="1795" width="10.85546875" style="11" customWidth="1"/>
    <col min="1796" max="1799" width="5.42578125" style="11" bestFit="1" customWidth="1"/>
    <col min="1800" max="1800" width="8.28515625" style="11" bestFit="1" customWidth="1"/>
    <col min="1801" max="1804" width="7.5703125" style="11" customWidth="1"/>
    <col min="1805" max="1805" width="8.28515625" style="11" bestFit="1" customWidth="1"/>
    <col min="1806" max="2050" width="9.140625" style="11"/>
    <col min="2051" max="2051" width="10.85546875" style="11" customWidth="1"/>
    <col min="2052" max="2055" width="5.42578125" style="11" bestFit="1" customWidth="1"/>
    <col min="2056" max="2056" width="8.28515625" style="11" bestFit="1" customWidth="1"/>
    <col min="2057" max="2060" width="7.5703125" style="11" customWidth="1"/>
    <col min="2061" max="2061" width="8.28515625" style="11" bestFit="1" customWidth="1"/>
    <col min="2062" max="2306" width="9.140625" style="11"/>
    <col min="2307" max="2307" width="10.85546875" style="11" customWidth="1"/>
    <col min="2308" max="2311" width="5.42578125" style="11" bestFit="1" customWidth="1"/>
    <col min="2312" max="2312" width="8.28515625" style="11" bestFit="1" customWidth="1"/>
    <col min="2313" max="2316" width="7.5703125" style="11" customWidth="1"/>
    <col min="2317" max="2317" width="8.28515625" style="11" bestFit="1" customWidth="1"/>
    <col min="2318" max="2562" width="9.140625" style="11"/>
    <col min="2563" max="2563" width="10.85546875" style="11" customWidth="1"/>
    <col min="2564" max="2567" width="5.42578125" style="11" bestFit="1" customWidth="1"/>
    <col min="2568" max="2568" width="8.28515625" style="11" bestFit="1" customWidth="1"/>
    <col min="2569" max="2572" width="7.5703125" style="11" customWidth="1"/>
    <col min="2573" max="2573" width="8.28515625" style="11" bestFit="1" customWidth="1"/>
    <col min="2574" max="2818" width="9.140625" style="11"/>
    <col min="2819" max="2819" width="10.85546875" style="11" customWidth="1"/>
    <col min="2820" max="2823" width="5.42578125" style="11" bestFit="1" customWidth="1"/>
    <col min="2824" max="2824" width="8.28515625" style="11" bestFit="1" customWidth="1"/>
    <col min="2825" max="2828" width="7.5703125" style="11" customWidth="1"/>
    <col min="2829" max="2829" width="8.28515625" style="11" bestFit="1" customWidth="1"/>
    <col min="2830" max="3074" width="9.140625" style="11"/>
    <col min="3075" max="3075" width="10.85546875" style="11" customWidth="1"/>
    <col min="3076" max="3079" width="5.42578125" style="11" bestFit="1" customWidth="1"/>
    <col min="3080" max="3080" width="8.28515625" style="11" bestFit="1" customWidth="1"/>
    <col min="3081" max="3084" width="7.5703125" style="11" customWidth="1"/>
    <col min="3085" max="3085" width="8.28515625" style="11" bestFit="1" customWidth="1"/>
    <col min="3086" max="3330" width="9.140625" style="11"/>
    <col min="3331" max="3331" width="10.85546875" style="11" customWidth="1"/>
    <col min="3332" max="3335" width="5.42578125" style="11" bestFit="1" customWidth="1"/>
    <col min="3336" max="3336" width="8.28515625" style="11" bestFit="1" customWidth="1"/>
    <col min="3337" max="3340" width="7.5703125" style="11" customWidth="1"/>
    <col min="3341" max="3341" width="8.28515625" style="11" bestFit="1" customWidth="1"/>
    <col min="3342" max="3586" width="9.140625" style="11"/>
    <col min="3587" max="3587" width="10.85546875" style="11" customWidth="1"/>
    <col min="3588" max="3591" width="5.42578125" style="11" bestFit="1" customWidth="1"/>
    <col min="3592" max="3592" width="8.28515625" style="11" bestFit="1" customWidth="1"/>
    <col min="3593" max="3596" width="7.5703125" style="11" customWidth="1"/>
    <col min="3597" max="3597" width="8.28515625" style="11" bestFit="1" customWidth="1"/>
    <col min="3598" max="3842" width="9.140625" style="11"/>
    <col min="3843" max="3843" width="10.85546875" style="11" customWidth="1"/>
    <col min="3844" max="3847" width="5.42578125" style="11" bestFit="1" customWidth="1"/>
    <col min="3848" max="3848" width="8.28515625" style="11" bestFit="1" customWidth="1"/>
    <col min="3849" max="3852" width="7.5703125" style="11" customWidth="1"/>
    <col min="3853" max="3853" width="8.28515625" style="11" bestFit="1" customWidth="1"/>
    <col min="3854" max="4098" width="9.140625" style="11"/>
    <col min="4099" max="4099" width="10.85546875" style="11" customWidth="1"/>
    <col min="4100" max="4103" width="5.42578125" style="11" bestFit="1" customWidth="1"/>
    <col min="4104" max="4104" width="8.28515625" style="11" bestFit="1" customWidth="1"/>
    <col min="4105" max="4108" width="7.5703125" style="11" customWidth="1"/>
    <col min="4109" max="4109" width="8.28515625" style="11" bestFit="1" customWidth="1"/>
    <col min="4110" max="4354" width="9.140625" style="11"/>
    <col min="4355" max="4355" width="10.85546875" style="11" customWidth="1"/>
    <col min="4356" max="4359" width="5.42578125" style="11" bestFit="1" customWidth="1"/>
    <col min="4360" max="4360" width="8.28515625" style="11" bestFit="1" customWidth="1"/>
    <col min="4361" max="4364" width="7.5703125" style="11" customWidth="1"/>
    <col min="4365" max="4365" width="8.28515625" style="11" bestFit="1" customWidth="1"/>
    <col min="4366" max="4610" width="9.140625" style="11"/>
    <col min="4611" max="4611" width="10.85546875" style="11" customWidth="1"/>
    <col min="4612" max="4615" width="5.42578125" style="11" bestFit="1" customWidth="1"/>
    <col min="4616" max="4616" width="8.28515625" style="11" bestFit="1" customWidth="1"/>
    <col min="4617" max="4620" width="7.5703125" style="11" customWidth="1"/>
    <col min="4621" max="4621" width="8.28515625" style="11" bestFit="1" customWidth="1"/>
    <col min="4622" max="4866" width="9.140625" style="11"/>
    <col min="4867" max="4867" width="10.85546875" style="11" customWidth="1"/>
    <col min="4868" max="4871" width="5.42578125" style="11" bestFit="1" customWidth="1"/>
    <col min="4872" max="4872" width="8.28515625" style="11" bestFit="1" customWidth="1"/>
    <col min="4873" max="4876" width="7.5703125" style="11" customWidth="1"/>
    <col min="4877" max="4877" width="8.28515625" style="11" bestFit="1" customWidth="1"/>
    <col min="4878" max="5122" width="9.140625" style="11"/>
    <col min="5123" max="5123" width="10.85546875" style="11" customWidth="1"/>
    <col min="5124" max="5127" width="5.42578125" style="11" bestFit="1" customWidth="1"/>
    <col min="5128" max="5128" width="8.28515625" style="11" bestFit="1" customWidth="1"/>
    <col min="5129" max="5132" width="7.5703125" style="11" customWidth="1"/>
    <col min="5133" max="5133" width="8.28515625" style="11" bestFit="1" customWidth="1"/>
    <col min="5134" max="5378" width="9.140625" style="11"/>
    <col min="5379" max="5379" width="10.85546875" style="11" customWidth="1"/>
    <col min="5380" max="5383" width="5.42578125" style="11" bestFit="1" customWidth="1"/>
    <col min="5384" max="5384" width="8.28515625" style="11" bestFit="1" customWidth="1"/>
    <col min="5385" max="5388" width="7.5703125" style="11" customWidth="1"/>
    <col min="5389" max="5389" width="8.28515625" style="11" bestFit="1" customWidth="1"/>
    <col min="5390" max="5634" width="9.140625" style="11"/>
    <col min="5635" max="5635" width="10.85546875" style="11" customWidth="1"/>
    <col min="5636" max="5639" width="5.42578125" style="11" bestFit="1" customWidth="1"/>
    <col min="5640" max="5640" width="8.28515625" style="11" bestFit="1" customWidth="1"/>
    <col min="5641" max="5644" width="7.5703125" style="11" customWidth="1"/>
    <col min="5645" max="5645" width="8.28515625" style="11" bestFit="1" customWidth="1"/>
    <col min="5646" max="5890" width="9.140625" style="11"/>
    <col min="5891" max="5891" width="10.85546875" style="11" customWidth="1"/>
    <col min="5892" max="5895" width="5.42578125" style="11" bestFit="1" customWidth="1"/>
    <col min="5896" max="5896" width="8.28515625" style="11" bestFit="1" customWidth="1"/>
    <col min="5897" max="5900" width="7.5703125" style="11" customWidth="1"/>
    <col min="5901" max="5901" width="8.28515625" style="11" bestFit="1" customWidth="1"/>
    <col min="5902" max="6146" width="9.140625" style="11"/>
    <col min="6147" max="6147" width="10.85546875" style="11" customWidth="1"/>
    <col min="6148" max="6151" width="5.42578125" style="11" bestFit="1" customWidth="1"/>
    <col min="6152" max="6152" width="8.28515625" style="11" bestFit="1" customWidth="1"/>
    <col min="6153" max="6156" width="7.5703125" style="11" customWidth="1"/>
    <col min="6157" max="6157" width="8.28515625" style="11" bestFit="1" customWidth="1"/>
    <col min="6158" max="6402" width="9.140625" style="11"/>
    <col min="6403" max="6403" width="10.85546875" style="11" customWidth="1"/>
    <col min="6404" max="6407" width="5.42578125" style="11" bestFit="1" customWidth="1"/>
    <col min="6408" max="6408" width="8.28515625" style="11" bestFit="1" customWidth="1"/>
    <col min="6409" max="6412" width="7.5703125" style="11" customWidth="1"/>
    <col min="6413" max="6413" width="8.28515625" style="11" bestFit="1" customWidth="1"/>
    <col min="6414" max="6658" width="9.140625" style="11"/>
    <col min="6659" max="6659" width="10.85546875" style="11" customWidth="1"/>
    <col min="6660" max="6663" width="5.42578125" style="11" bestFit="1" customWidth="1"/>
    <col min="6664" max="6664" width="8.28515625" style="11" bestFit="1" customWidth="1"/>
    <col min="6665" max="6668" width="7.5703125" style="11" customWidth="1"/>
    <col min="6669" max="6669" width="8.28515625" style="11" bestFit="1" customWidth="1"/>
    <col min="6670" max="6914" width="9.140625" style="11"/>
    <col min="6915" max="6915" width="10.85546875" style="11" customWidth="1"/>
    <col min="6916" max="6919" width="5.42578125" style="11" bestFit="1" customWidth="1"/>
    <col min="6920" max="6920" width="8.28515625" style="11" bestFit="1" customWidth="1"/>
    <col min="6921" max="6924" width="7.5703125" style="11" customWidth="1"/>
    <col min="6925" max="6925" width="8.28515625" style="11" bestFit="1" customWidth="1"/>
    <col min="6926" max="7170" width="9.140625" style="11"/>
    <col min="7171" max="7171" width="10.85546875" style="11" customWidth="1"/>
    <col min="7172" max="7175" width="5.42578125" style="11" bestFit="1" customWidth="1"/>
    <col min="7176" max="7176" width="8.28515625" style="11" bestFit="1" customWidth="1"/>
    <col min="7177" max="7180" width="7.5703125" style="11" customWidth="1"/>
    <col min="7181" max="7181" width="8.28515625" style="11" bestFit="1" customWidth="1"/>
    <col min="7182" max="7426" width="9.140625" style="11"/>
    <col min="7427" max="7427" width="10.85546875" style="11" customWidth="1"/>
    <col min="7428" max="7431" width="5.42578125" style="11" bestFit="1" customWidth="1"/>
    <col min="7432" max="7432" width="8.28515625" style="11" bestFit="1" customWidth="1"/>
    <col min="7433" max="7436" width="7.5703125" style="11" customWidth="1"/>
    <col min="7437" max="7437" width="8.28515625" style="11" bestFit="1" customWidth="1"/>
    <col min="7438" max="7682" width="9.140625" style="11"/>
    <col min="7683" max="7683" width="10.85546875" style="11" customWidth="1"/>
    <col min="7684" max="7687" width="5.42578125" style="11" bestFit="1" customWidth="1"/>
    <col min="7688" max="7688" width="8.28515625" style="11" bestFit="1" customWidth="1"/>
    <col min="7689" max="7692" width="7.5703125" style="11" customWidth="1"/>
    <col min="7693" max="7693" width="8.28515625" style="11" bestFit="1" customWidth="1"/>
    <col min="7694" max="7938" width="9.140625" style="11"/>
    <col min="7939" max="7939" width="10.85546875" style="11" customWidth="1"/>
    <col min="7940" max="7943" width="5.42578125" style="11" bestFit="1" customWidth="1"/>
    <col min="7944" max="7944" width="8.28515625" style="11" bestFit="1" customWidth="1"/>
    <col min="7945" max="7948" width="7.5703125" style="11" customWidth="1"/>
    <col min="7949" max="7949" width="8.28515625" style="11" bestFit="1" customWidth="1"/>
    <col min="7950" max="8194" width="9.140625" style="11"/>
    <col min="8195" max="8195" width="10.85546875" style="11" customWidth="1"/>
    <col min="8196" max="8199" width="5.42578125" style="11" bestFit="1" customWidth="1"/>
    <col min="8200" max="8200" width="8.28515625" style="11" bestFit="1" customWidth="1"/>
    <col min="8201" max="8204" width="7.5703125" style="11" customWidth="1"/>
    <col min="8205" max="8205" width="8.28515625" style="11" bestFit="1" customWidth="1"/>
    <col min="8206" max="8450" width="9.140625" style="11"/>
    <col min="8451" max="8451" width="10.85546875" style="11" customWidth="1"/>
    <col min="8452" max="8455" width="5.42578125" style="11" bestFit="1" customWidth="1"/>
    <col min="8456" max="8456" width="8.28515625" style="11" bestFit="1" customWidth="1"/>
    <col min="8457" max="8460" width="7.5703125" style="11" customWidth="1"/>
    <col min="8461" max="8461" width="8.28515625" style="11" bestFit="1" customWidth="1"/>
    <col min="8462" max="8706" width="9.140625" style="11"/>
    <col min="8707" max="8707" width="10.85546875" style="11" customWidth="1"/>
    <col min="8708" max="8711" width="5.42578125" style="11" bestFit="1" customWidth="1"/>
    <col min="8712" max="8712" width="8.28515625" style="11" bestFit="1" customWidth="1"/>
    <col min="8713" max="8716" width="7.5703125" style="11" customWidth="1"/>
    <col min="8717" max="8717" width="8.28515625" style="11" bestFit="1" customWidth="1"/>
    <col min="8718" max="8962" width="9.140625" style="11"/>
    <col min="8963" max="8963" width="10.85546875" style="11" customWidth="1"/>
    <col min="8964" max="8967" width="5.42578125" style="11" bestFit="1" customWidth="1"/>
    <col min="8968" max="8968" width="8.28515625" style="11" bestFit="1" customWidth="1"/>
    <col min="8969" max="8972" width="7.5703125" style="11" customWidth="1"/>
    <col min="8973" max="8973" width="8.28515625" style="11" bestFit="1" customWidth="1"/>
    <col min="8974" max="9218" width="9.140625" style="11"/>
    <col min="9219" max="9219" width="10.85546875" style="11" customWidth="1"/>
    <col min="9220" max="9223" width="5.42578125" style="11" bestFit="1" customWidth="1"/>
    <col min="9224" max="9224" width="8.28515625" style="11" bestFit="1" customWidth="1"/>
    <col min="9225" max="9228" width="7.5703125" style="11" customWidth="1"/>
    <col min="9229" max="9229" width="8.28515625" style="11" bestFit="1" customWidth="1"/>
    <col min="9230" max="9474" width="9.140625" style="11"/>
    <col min="9475" max="9475" width="10.85546875" style="11" customWidth="1"/>
    <col min="9476" max="9479" width="5.42578125" style="11" bestFit="1" customWidth="1"/>
    <col min="9480" max="9480" width="8.28515625" style="11" bestFit="1" customWidth="1"/>
    <col min="9481" max="9484" width="7.5703125" style="11" customWidth="1"/>
    <col min="9485" max="9485" width="8.28515625" style="11" bestFit="1" customWidth="1"/>
    <col min="9486" max="9730" width="9.140625" style="11"/>
    <col min="9731" max="9731" width="10.85546875" style="11" customWidth="1"/>
    <col min="9732" max="9735" width="5.42578125" style="11" bestFit="1" customWidth="1"/>
    <col min="9736" max="9736" width="8.28515625" style="11" bestFit="1" customWidth="1"/>
    <col min="9737" max="9740" width="7.5703125" style="11" customWidth="1"/>
    <col min="9741" max="9741" width="8.28515625" style="11" bestFit="1" customWidth="1"/>
    <col min="9742" max="9986" width="9.140625" style="11"/>
    <col min="9987" max="9987" width="10.85546875" style="11" customWidth="1"/>
    <col min="9988" max="9991" width="5.42578125" style="11" bestFit="1" customWidth="1"/>
    <col min="9992" max="9992" width="8.28515625" style="11" bestFit="1" customWidth="1"/>
    <col min="9993" max="9996" width="7.5703125" style="11" customWidth="1"/>
    <col min="9997" max="9997" width="8.28515625" style="11" bestFit="1" customWidth="1"/>
    <col min="9998" max="10242" width="9.140625" style="11"/>
    <col min="10243" max="10243" width="10.85546875" style="11" customWidth="1"/>
    <col min="10244" max="10247" width="5.42578125" style="11" bestFit="1" customWidth="1"/>
    <col min="10248" max="10248" width="8.28515625" style="11" bestFit="1" customWidth="1"/>
    <col min="10249" max="10252" width="7.5703125" style="11" customWidth="1"/>
    <col min="10253" max="10253" width="8.28515625" style="11" bestFit="1" customWidth="1"/>
    <col min="10254" max="10498" width="9.140625" style="11"/>
    <col min="10499" max="10499" width="10.85546875" style="11" customWidth="1"/>
    <col min="10500" max="10503" width="5.42578125" style="11" bestFit="1" customWidth="1"/>
    <col min="10504" max="10504" width="8.28515625" style="11" bestFit="1" customWidth="1"/>
    <col min="10505" max="10508" width="7.5703125" style="11" customWidth="1"/>
    <col min="10509" max="10509" width="8.28515625" style="11" bestFit="1" customWidth="1"/>
    <col min="10510" max="10754" width="9.140625" style="11"/>
    <col min="10755" max="10755" width="10.85546875" style="11" customWidth="1"/>
    <col min="10756" max="10759" width="5.42578125" style="11" bestFit="1" customWidth="1"/>
    <col min="10760" max="10760" width="8.28515625" style="11" bestFit="1" customWidth="1"/>
    <col min="10761" max="10764" width="7.5703125" style="11" customWidth="1"/>
    <col min="10765" max="10765" width="8.28515625" style="11" bestFit="1" customWidth="1"/>
    <col min="10766" max="11010" width="9.140625" style="11"/>
    <col min="11011" max="11011" width="10.85546875" style="11" customWidth="1"/>
    <col min="11012" max="11015" width="5.42578125" style="11" bestFit="1" customWidth="1"/>
    <col min="11016" max="11016" width="8.28515625" style="11" bestFit="1" customWidth="1"/>
    <col min="11017" max="11020" width="7.5703125" style="11" customWidth="1"/>
    <col min="11021" max="11021" width="8.28515625" style="11" bestFit="1" customWidth="1"/>
    <col min="11022" max="11266" width="9.140625" style="11"/>
    <col min="11267" max="11267" width="10.85546875" style="11" customWidth="1"/>
    <col min="11268" max="11271" width="5.42578125" style="11" bestFit="1" customWidth="1"/>
    <col min="11272" max="11272" width="8.28515625" style="11" bestFit="1" customWidth="1"/>
    <col min="11273" max="11276" width="7.5703125" style="11" customWidth="1"/>
    <col min="11277" max="11277" width="8.28515625" style="11" bestFit="1" customWidth="1"/>
    <col min="11278" max="11522" width="9.140625" style="11"/>
    <col min="11523" max="11523" width="10.85546875" style="11" customWidth="1"/>
    <col min="11524" max="11527" width="5.42578125" style="11" bestFit="1" customWidth="1"/>
    <col min="11528" max="11528" width="8.28515625" style="11" bestFit="1" customWidth="1"/>
    <col min="11529" max="11532" width="7.5703125" style="11" customWidth="1"/>
    <col min="11533" max="11533" width="8.28515625" style="11" bestFit="1" customWidth="1"/>
    <col min="11534" max="11778" width="9.140625" style="11"/>
    <col min="11779" max="11779" width="10.85546875" style="11" customWidth="1"/>
    <col min="11780" max="11783" width="5.42578125" style="11" bestFit="1" customWidth="1"/>
    <col min="11784" max="11784" width="8.28515625" style="11" bestFit="1" customWidth="1"/>
    <col min="11785" max="11788" width="7.5703125" style="11" customWidth="1"/>
    <col min="11789" max="11789" width="8.28515625" style="11" bestFit="1" customWidth="1"/>
    <col min="11790" max="12034" width="9.140625" style="11"/>
    <col min="12035" max="12035" width="10.85546875" style="11" customWidth="1"/>
    <col min="12036" max="12039" width="5.42578125" style="11" bestFit="1" customWidth="1"/>
    <col min="12040" max="12040" width="8.28515625" style="11" bestFit="1" customWidth="1"/>
    <col min="12041" max="12044" width="7.5703125" style="11" customWidth="1"/>
    <col min="12045" max="12045" width="8.28515625" style="11" bestFit="1" customWidth="1"/>
    <col min="12046" max="12290" width="9.140625" style="11"/>
    <col min="12291" max="12291" width="10.85546875" style="11" customWidth="1"/>
    <col min="12292" max="12295" width="5.42578125" style="11" bestFit="1" customWidth="1"/>
    <col min="12296" max="12296" width="8.28515625" style="11" bestFit="1" customWidth="1"/>
    <col min="12297" max="12300" width="7.5703125" style="11" customWidth="1"/>
    <col min="12301" max="12301" width="8.28515625" style="11" bestFit="1" customWidth="1"/>
    <col min="12302" max="12546" width="9.140625" style="11"/>
    <col min="12547" max="12547" width="10.85546875" style="11" customWidth="1"/>
    <col min="12548" max="12551" width="5.42578125" style="11" bestFit="1" customWidth="1"/>
    <col min="12552" max="12552" width="8.28515625" style="11" bestFit="1" customWidth="1"/>
    <col min="12553" max="12556" width="7.5703125" style="11" customWidth="1"/>
    <col min="12557" max="12557" width="8.28515625" style="11" bestFit="1" customWidth="1"/>
    <col min="12558" max="12802" width="9.140625" style="11"/>
    <col min="12803" max="12803" width="10.85546875" style="11" customWidth="1"/>
    <col min="12804" max="12807" width="5.42578125" style="11" bestFit="1" customWidth="1"/>
    <col min="12808" max="12808" width="8.28515625" style="11" bestFit="1" customWidth="1"/>
    <col min="12809" max="12812" width="7.5703125" style="11" customWidth="1"/>
    <col min="12813" max="12813" width="8.28515625" style="11" bestFit="1" customWidth="1"/>
    <col min="12814" max="13058" width="9.140625" style="11"/>
    <col min="13059" max="13059" width="10.85546875" style="11" customWidth="1"/>
    <col min="13060" max="13063" width="5.42578125" style="11" bestFit="1" customWidth="1"/>
    <col min="13064" max="13064" width="8.28515625" style="11" bestFit="1" customWidth="1"/>
    <col min="13065" max="13068" width="7.5703125" style="11" customWidth="1"/>
    <col min="13069" max="13069" width="8.28515625" style="11" bestFit="1" customWidth="1"/>
    <col min="13070" max="13314" width="9.140625" style="11"/>
    <col min="13315" max="13315" width="10.85546875" style="11" customWidth="1"/>
    <col min="13316" max="13319" width="5.42578125" style="11" bestFit="1" customWidth="1"/>
    <col min="13320" max="13320" width="8.28515625" style="11" bestFit="1" customWidth="1"/>
    <col min="13321" max="13324" width="7.5703125" style="11" customWidth="1"/>
    <col min="13325" max="13325" width="8.28515625" style="11" bestFit="1" customWidth="1"/>
    <col min="13326" max="13570" width="9.140625" style="11"/>
    <col min="13571" max="13571" width="10.85546875" style="11" customWidth="1"/>
    <col min="13572" max="13575" width="5.42578125" style="11" bestFit="1" customWidth="1"/>
    <col min="13576" max="13576" width="8.28515625" style="11" bestFit="1" customWidth="1"/>
    <col min="13577" max="13580" width="7.5703125" style="11" customWidth="1"/>
    <col min="13581" max="13581" width="8.28515625" style="11" bestFit="1" customWidth="1"/>
    <col min="13582" max="13826" width="9.140625" style="11"/>
    <col min="13827" max="13827" width="10.85546875" style="11" customWidth="1"/>
    <col min="13828" max="13831" width="5.42578125" style="11" bestFit="1" customWidth="1"/>
    <col min="13832" max="13832" width="8.28515625" style="11" bestFit="1" customWidth="1"/>
    <col min="13833" max="13836" width="7.5703125" style="11" customWidth="1"/>
    <col min="13837" max="13837" width="8.28515625" style="11" bestFit="1" customWidth="1"/>
    <col min="13838" max="14082" width="9.140625" style="11"/>
    <col min="14083" max="14083" width="10.85546875" style="11" customWidth="1"/>
    <col min="14084" max="14087" width="5.42578125" style="11" bestFit="1" customWidth="1"/>
    <col min="14088" max="14088" width="8.28515625" style="11" bestFit="1" customWidth="1"/>
    <col min="14089" max="14092" width="7.5703125" style="11" customWidth="1"/>
    <col min="14093" max="14093" width="8.28515625" style="11" bestFit="1" customWidth="1"/>
    <col min="14094" max="14338" width="9.140625" style="11"/>
    <col min="14339" max="14339" width="10.85546875" style="11" customWidth="1"/>
    <col min="14340" max="14343" width="5.42578125" style="11" bestFit="1" customWidth="1"/>
    <col min="14344" max="14344" width="8.28515625" style="11" bestFit="1" customWidth="1"/>
    <col min="14345" max="14348" width="7.5703125" style="11" customWidth="1"/>
    <col min="14349" max="14349" width="8.28515625" style="11" bestFit="1" customWidth="1"/>
    <col min="14350" max="14594" width="9.140625" style="11"/>
    <col min="14595" max="14595" width="10.85546875" style="11" customWidth="1"/>
    <col min="14596" max="14599" width="5.42578125" style="11" bestFit="1" customWidth="1"/>
    <col min="14600" max="14600" width="8.28515625" style="11" bestFit="1" customWidth="1"/>
    <col min="14601" max="14604" width="7.5703125" style="11" customWidth="1"/>
    <col min="14605" max="14605" width="8.28515625" style="11" bestFit="1" customWidth="1"/>
    <col min="14606" max="14850" width="9.140625" style="11"/>
    <col min="14851" max="14851" width="10.85546875" style="11" customWidth="1"/>
    <col min="14852" max="14855" width="5.42578125" style="11" bestFit="1" customWidth="1"/>
    <col min="14856" max="14856" width="8.28515625" style="11" bestFit="1" customWidth="1"/>
    <col min="14857" max="14860" width="7.5703125" style="11" customWidth="1"/>
    <col min="14861" max="14861" width="8.28515625" style="11" bestFit="1" customWidth="1"/>
    <col min="14862" max="15106" width="9.140625" style="11"/>
    <col min="15107" max="15107" width="10.85546875" style="11" customWidth="1"/>
    <col min="15108" max="15111" width="5.42578125" style="11" bestFit="1" customWidth="1"/>
    <col min="15112" max="15112" width="8.28515625" style="11" bestFit="1" customWidth="1"/>
    <col min="15113" max="15116" width="7.5703125" style="11" customWidth="1"/>
    <col min="15117" max="15117" width="8.28515625" style="11" bestFit="1" customWidth="1"/>
    <col min="15118" max="15362" width="9.140625" style="11"/>
    <col min="15363" max="15363" width="10.85546875" style="11" customWidth="1"/>
    <col min="15364" max="15367" width="5.42578125" style="11" bestFit="1" customWidth="1"/>
    <col min="15368" max="15368" width="8.28515625" style="11" bestFit="1" customWidth="1"/>
    <col min="15369" max="15372" width="7.5703125" style="11" customWidth="1"/>
    <col min="15373" max="15373" width="8.28515625" style="11" bestFit="1" customWidth="1"/>
    <col min="15374" max="15618" width="9.140625" style="11"/>
    <col min="15619" max="15619" width="10.85546875" style="11" customWidth="1"/>
    <col min="15620" max="15623" width="5.42578125" style="11" bestFit="1" customWidth="1"/>
    <col min="15624" max="15624" width="8.28515625" style="11" bestFit="1" customWidth="1"/>
    <col min="15625" max="15628" width="7.5703125" style="11" customWidth="1"/>
    <col min="15629" max="15629" width="8.28515625" style="11" bestFit="1" customWidth="1"/>
    <col min="15630" max="15874" width="9.140625" style="11"/>
    <col min="15875" max="15875" width="10.85546875" style="11" customWidth="1"/>
    <col min="15876" max="15879" width="5.42578125" style="11" bestFit="1" customWidth="1"/>
    <col min="15880" max="15880" width="8.28515625" style="11" bestFit="1" customWidth="1"/>
    <col min="15881" max="15884" width="7.5703125" style="11" customWidth="1"/>
    <col min="15885" max="15885" width="8.28515625" style="11" bestFit="1" customWidth="1"/>
    <col min="15886" max="16130" width="9.140625" style="11"/>
    <col min="16131" max="16131" width="10.85546875" style="11" customWidth="1"/>
    <col min="16132" max="16135" width="5.42578125" style="11" bestFit="1" customWidth="1"/>
    <col min="16136" max="16136" width="8.28515625" style="11" bestFit="1" customWidth="1"/>
    <col min="16137" max="16140" width="7.5703125" style="11" customWidth="1"/>
    <col min="16141" max="16141" width="8.28515625" style="11" bestFit="1" customWidth="1"/>
    <col min="16142" max="16383" width="9.140625" style="11"/>
    <col min="16384" max="16384" width="8.85546875" style="11" customWidth="1"/>
  </cols>
  <sheetData>
    <row r="1" spans="1:29" ht="2.25" hidden="1" customHeight="1" x14ac:dyDescent="0.25">
      <c r="A1" s="12"/>
      <c r="B1" s="12"/>
      <c r="C1" s="12"/>
      <c r="D1" s="12"/>
      <c r="E1" s="12"/>
      <c r="F1" s="12"/>
      <c r="G1" s="12"/>
      <c r="H1" s="12"/>
      <c r="I1" s="12"/>
      <c r="J1" s="12"/>
      <c r="K1" s="12"/>
      <c r="L1" s="12"/>
      <c r="M1" s="12"/>
      <c r="N1" s="12"/>
      <c r="O1" s="12"/>
      <c r="P1" s="12"/>
      <c r="Q1" s="12"/>
      <c r="R1" s="12"/>
      <c r="S1" s="12"/>
      <c r="T1" s="12"/>
    </row>
    <row r="2" spans="1:29" ht="24" customHeight="1" x14ac:dyDescent="0.25">
      <c r="A2" s="369" t="s">
        <v>53</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1"/>
    </row>
    <row r="3" spans="1:29" ht="29.45" customHeight="1" x14ac:dyDescent="0.25">
      <c r="A3" s="74" t="s">
        <v>1</v>
      </c>
      <c r="B3" s="15">
        <v>2004</v>
      </c>
      <c r="C3" s="61">
        <v>2008</v>
      </c>
      <c r="D3" s="61">
        <f t="shared" ref="D3:L3" si="0">C3+1</f>
        <v>2009</v>
      </c>
      <c r="E3" s="61">
        <f t="shared" si="0"/>
        <v>2010</v>
      </c>
      <c r="F3" s="61">
        <f t="shared" si="0"/>
        <v>2011</v>
      </c>
      <c r="G3" s="61">
        <f t="shared" si="0"/>
        <v>2012</v>
      </c>
      <c r="H3" s="61">
        <f t="shared" si="0"/>
        <v>2013</v>
      </c>
      <c r="I3" s="15">
        <f t="shared" si="0"/>
        <v>2014</v>
      </c>
      <c r="J3" s="15">
        <f t="shared" si="0"/>
        <v>2015</v>
      </c>
      <c r="K3" s="15">
        <f t="shared" si="0"/>
        <v>2016</v>
      </c>
      <c r="L3" s="15">
        <f t="shared" si="0"/>
        <v>2017</v>
      </c>
      <c r="M3" s="15">
        <v>2018</v>
      </c>
      <c r="N3" s="15">
        <v>2019</v>
      </c>
      <c r="O3" s="15">
        <v>2020</v>
      </c>
      <c r="P3" s="15">
        <v>2021</v>
      </c>
      <c r="Q3" s="15">
        <v>2022</v>
      </c>
      <c r="R3" s="15">
        <v>2023</v>
      </c>
      <c r="S3" s="15">
        <v>2024</v>
      </c>
      <c r="T3" s="329" t="s">
        <v>48</v>
      </c>
      <c r="U3" s="329"/>
      <c r="V3" s="329"/>
      <c r="W3" s="329"/>
      <c r="X3" s="329"/>
      <c r="Y3" s="329"/>
      <c r="Z3" s="329"/>
      <c r="AA3" s="329"/>
      <c r="AB3" s="329"/>
      <c r="AC3" s="329"/>
    </row>
    <row r="4" spans="1:29" ht="36.75" customHeight="1" thickBot="1" x14ac:dyDescent="0.3">
      <c r="A4" s="79"/>
      <c r="B4" s="80"/>
      <c r="C4" s="81">
        <v>12.1</v>
      </c>
      <c r="D4" s="81">
        <v>19.5</v>
      </c>
      <c r="E4" s="82">
        <v>20.8</v>
      </c>
      <c r="F4" s="83">
        <v>18.399999999999999</v>
      </c>
      <c r="G4" s="84">
        <v>18.399999999999999</v>
      </c>
      <c r="H4" s="81">
        <v>20.9</v>
      </c>
      <c r="I4" s="81">
        <v>21.8</v>
      </c>
      <c r="J4" s="85">
        <v>18.399999999999999</v>
      </c>
      <c r="K4" s="86">
        <v>14.3</v>
      </c>
      <c r="L4" s="86">
        <v>20.100000000000001</v>
      </c>
      <c r="M4" s="86">
        <v>21.1</v>
      </c>
      <c r="N4" s="86">
        <v>21.6</v>
      </c>
      <c r="O4" s="17">
        <v>22.6</v>
      </c>
      <c r="P4" s="17">
        <v>31.9</v>
      </c>
      <c r="Q4" s="17">
        <v>40.9</v>
      </c>
      <c r="R4" s="18">
        <f>'M-S Rice Prices'!R4</f>
        <v>22.5</v>
      </c>
      <c r="S4" s="22">
        <v>21</v>
      </c>
      <c r="T4" s="22" t="s">
        <v>39</v>
      </c>
      <c r="U4" s="13" t="s">
        <v>40</v>
      </c>
      <c r="V4" s="13" t="s">
        <v>41</v>
      </c>
      <c r="W4" s="13" t="s">
        <v>46</v>
      </c>
      <c r="X4" s="33" t="s">
        <v>47</v>
      </c>
      <c r="Y4" s="236" t="s">
        <v>74</v>
      </c>
      <c r="Z4" s="235" t="s">
        <v>75</v>
      </c>
      <c r="AA4" s="235" t="s">
        <v>126</v>
      </c>
      <c r="AB4" s="235" t="s">
        <v>79</v>
      </c>
      <c r="AC4" s="66" t="s">
        <v>99</v>
      </c>
    </row>
    <row r="5" spans="1:29" ht="24" customHeight="1" thickBot="1" x14ac:dyDescent="0.3">
      <c r="A5" s="87">
        <v>2004</v>
      </c>
      <c r="B5" s="88">
        <v>5.9</v>
      </c>
      <c r="C5" s="89" t="s">
        <v>77</v>
      </c>
      <c r="D5" s="90">
        <v>19.5</v>
      </c>
      <c r="E5" s="91">
        <v>20.8</v>
      </c>
      <c r="F5" s="92">
        <v>18.399999999999999</v>
      </c>
      <c r="G5" s="90">
        <v>18.399999999999999</v>
      </c>
      <c r="H5" s="90">
        <v>20.7</v>
      </c>
      <c r="I5" s="375"/>
      <c r="J5" s="376"/>
      <c r="K5" s="376"/>
      <c r="L5" s="376"/>
      <c r="M5" s="376"/>
      <c r="N5" s="376"/>
      <c r="O5" s="376"/>
      <c r="P5" s="376"/>
      <c r="Q5" s="377"/>
      <c r="R5" s="41">
        <f>TRIMMEAN(D5:H5,0.4)</f>
        <v>19.533333333333335</v>
      </c>
      <c r="S5" s="383"/>
      <c r="T5" s="384"/>
      <c r="U5" s="384"/>
      <c r="V5" s="384"/>
      <c r="W5" s="384"/>
      <c r="X5" s="384"/>
      <c r="Y5" s="384"/>
      <c r="Z5" s="384"/>
      <c r="AA5" s="384"/>
      <c r="AB5" s="78"/>
      <c r="AC5" s="366"/>
    </row>
    <row r="6" spans="1:29" ht="24" customHeight="1" thickBot="1" x14ac:dyDescent="0.3">
      <c r="A6" s="87">
        <v>2005</v>
      </c>
      <c r="B6" s="88">
        <v>9.94</v>
      </c>
      <c r="C6" s="118"/>
      <c r="D6" s="104" t="s">
        <v>38</v>
      </c>
      <c r="E6" s="94">
        <v>20.8</v>
      </c>
      <c r="F6" s="92">
        <v>18.399999999999999</v>
      </c>
      <c r="G6" s="90">
        <f>G4</f>
        <v>18.399999999999999</v>
      </c>
      <c r="H6" s="90">
        <f>H4</f>
        <v>20.9</v>
      </c>
      <c r="I6" s="120">
        <f>I4</f>
        <v>21.8</v>
      </c>
      <c r="J6" s="375"/>
      <c r="K6" s="376"/>
      <c r="L6" s="376"/>
      <c r="M6" s="376"/>
      <c r="N6" s="376"/>
      <c r="O6" s="376"/>
      <c r="P6" s="376"/>
      <c r="Q6" s="376"/>
      <c r="R6" s="377"/>
      <c r="S6" s="41">
        <f>TRIMMEAN(E6:I6,0.4)</f>
        <v>20.033333333333335</v>
      </c>
      <c r="T6" s="385"/>
      <c r="U6" s="386"/>
      <c r="V6" s="386"/>
      <c r="W6" s="386"/>
      <c r="X6" s="386"/>
      <c r="Y6" s="386"/>
      <c r="Z6" s="386"/>
      <c r="AA6" s="386"/>
      <c r="AB6" s="76"/>
      <c r="AC6" s="367"/>
    </row>
    <row r="7" spans="1:29" ht="24" customHeight="1" thickBot="1" x14ac:dyDescent="0.3">
      <c r="A7" s="87">
        <v>2006</v>
      </c>
      <c r="B7" s="88">
        <v>7.29</v>
      </c>
      <c r="C7" s="379"/>
      <c r="D7" s="380"/>
      <c r="E7" s="93" t="s">
        <v>39</v>
      </c>
      <c r="F7" s="92">
        <v>18.399999999999999</v>
      </c>
      <c r="G7" s="95">
        <f>G4</f>
        <v>18.399999999999999</v>
      </c>
      <c r="H7" s="95">
        <f t="shared" ref="H7:I9" si="1">H$4</f>
        <v>20.9</v>
      </c>
      <c r="I7" s="121">
        <f t="shared" si="1"/>
        <v>21.8</v>
      </c>
      <c r="J7" s="95">
        <v>18.100000000000001</v>
      </c>
      <c r="K7" s="375"/>
      <c r="L7" s="376"/>
      <c r="M7" s="376"/>
      <c r="N7" s="376"/>
      <c r="O7" s="376"/>
      <c r="P7" s="376"/>
      <c r="Q7" s="376"/>
      <c r="R7" s="376"/>
      <c r="S7" s="377"/>
      <c r="T7" s="41">
        <f>TRIMMEAN(F7:J7,0.4)</f>
        <v>19.233333333333331</v>
      </c>
      <c r="U7" s="385"/>
      <c r="V7" s="386"/>
      <c r="W7" s="386"/>
      <c r="X7" s="386"/>
      <c r="Y7" s="386"/>
      <c r="Z7" s="386"/>
      <c r="AA7" s="386"/>
      <c r="AB7" s="76"/>
      <c r="AC7" s="367"/>
    </row>
    <row r="8" spans="1:29" ht="24" customHeight="1" thickBot="1" x14ac:dyDescent="0.3">
      <c r="A8" s="87">
        <v>2007</v>
      </c>
      <c r="B8" s="88">
        <v>9.49</v>
      </c>
      <c r="C8" s="379"/>
      <c r="D8" s="381"/>
      <c r="E8" s="382"/>
      <c r="F8" s="96" t="s">
        <v>40</v>
      </c>
      <c r="G8" s="97">
        <f>G4</f>
        <v>18.399999999999999</v>
      </c>
      <c r="H8" s="98">
        <f t="shared" si="1"/>
        <v>20.9</v>
      </c>
      <c r="I8" s="122">
        <f t="shared" si="1"/>
        <v>21.8</v>
      </c>
      <c r="J8" s="98">
        <f>J7</f>
        <v>18.100000000000001</v>
      </c>
      <c r="K8" s="99">
        <f>K$4</f>
        <v>14.3</v>
      </c>
      <c r="L8" s="362"/>
      <c r="M8" s="357"/>
      <c r="N8" s="357"/>
      <c r="O8" s="357"/>
      <c r="P8" s="357"/>
      <c r="Q8" s="357"/>
      <c r="R8" s="357"/>
      <c r="S8" s="357"/>
      <c r="T8" s="378"/>
      <c r="U8" s="41">
        <f>TRIMMEAN(G8:K8,0.4)</f>
        <v>19.133333333333333</v>
      </c>
      <c r="V8" s="39"/>
      <c r="W8" s="40"/>
      <c r="X8" s="40"/>
      <c r="Y8" s="40"/>
      <c r="Z8" s="40"/>
      <c r="AA8" s="40"/>
      <c r="AB8" s="76"/>
      <c r="AC8" s="367"/>
    </row>
    <row r="9" spans="1:29" ht="24" customHeight="1" thickBot="1" x14ac:dyDescent="0.3">
      <c r="A9" s="348"/>
      <c r="B9" s="349"/>
      <c r="C9" s="349"/>
      <c r="D9" s="349"/>
      <c r="E9" s="349"/>
      <c r="F9" s="350"/>
      <c r="G9" s="100" t="s">
        <v>41</v>
      </c>
      <c r="H9" s="95">
        <f t="shared" si="1"/>
        <v>20.9</v>
      </c>
      <c r="I9" s="121">
        <f t="shared" si="1"/>
        <v>21.8</v>
      </c>
      <c r="J9" s="95">
        <f>J8</f>
        <v>18.100000000000001</v>
      </c>
      <c r="K9" s="99">
        <f>K$4</f>
        <v>14.3</v>
      </c>
      <c r="L9" s="103">
        <f>L4</f>
        <v>20.100000000000001</v>
      </c>
      <c r="M9" s="354"/>
      <c r="N9" s="355"/>
      <c r="O9" s="355"/>
      <c r="P9" s="355"/>
      <c r="Q9" s="355"/>
      <c r="R9" s="355"/>
      <c r="S9" s="355"/>
      <c r="T9" s="355"/>
      <c r="U9" s="361"/>
      <c r="V9" s="41">
        <f>TRIMMEAN(H9:L9,0.4)</f>
        <v>19.7</v>
      </c>
      <c r="W9" s="39"/>
      <c r="X9" s="40"/>
      <c r="Y9" s="40"/>
      <c r="Z9" s="40"/>
      <c r="AA9" s="40"/>
      <c r="AB9" s="76"/>
      <c r="AC9" s="367"/>
    </row>
    <row r="10" spans="1:29" ht="24" customHeight="1" thickBot="1" x14ac:dyDescent="0.3">
      <c r="A10" s="348"/>
      <c r="B10" s="349"/>
      <c r="C10" s="349"/>
      <c r="D10" s="349"/>
      <c r="E10" s="349"/>
      <c r="F10" s="349"/>
      <c r="G10" s="350"/>
      <c r="H10" s="101" t="s">
        <v>46</v>
      </c>
      <c r="I10" s="123">
        <f>I4</f>
        <v>21.8</v>
      </c>
      <c r="J10" s="102">
        <f>J4</f>
        <v>18.399999999999999</v>
      </c>
      <c r="K10" s="99">
        <f>K$4</f>
        <v>14.3</v>
      </c>
      <c r="L10" s="102">
        <f>L4</f>
        <v>20.100000000000001</v>
      </c>
      <c r="M10" s="102">
        <f>M$4</f>
        <v>21.1</v>
      </c>
      <c r="N10" s="362"/>
      <c r="O10" s="355"/>
      <c r="P10" s="355"/>
      <c r="Q10" s="355"/>
      <c r="R10" s="355"/>
      <c r="S10" s="355"/>
      <c r="T10" s="355"/>
      <c r="U10" s="355"/>
      <c r="V10" s="361"/>
      <c r="W10" s="41">
        <f>TRIMMEAN(I10:M10,0.4)</f>
        <v>19.866666666666667</v>
      </c>
      <c r="X10" s="39"/>
      <c r="Y10" s="40"/>
      <c r="Z10" s="40"/>
      <c r="AA10" s="40"/>
      <c r="AB10" s="76"/>
      <c r="AC10" s="367"/>
    </row>
    <row r="11" spans="1:29" ht="24" customHeight="1" thickBot="1" x14ac:dyDescent="0.3">
      <c r="A11" s="351"/>
      <c r="B11" s="352"/>
      <c r="C11" s="352"/>
      <c r="D11" s="352"/>
      <c r="E11" s="352"/>
      <c r="F11" s="352"/>
      <c r="G11" s="352"/>
      <c r="H11" s="353"/>
      <c r="I11" s="105" t="s">
        <v>47</v>
      </c>
      <c r="J11" s="106">
        <f>J4</f>
        <v>18.399999999999999</v>
      </c>
      <c r="K11" s="108">
        <f>K$4</f>
        <v>14.3</v>
      </c>
      <c r="L11" s="106">
        <f>L4</f>
        <v>20.100000000000001</v>
      </c>
      <c r="M11" s="114">
        <f>M$4</f>
        <v>21.1</v>
      </c>
      <c r="N11" s="116">
        <f>N4</f>
        <v>21.6</v>
      </c>
      <c r="O11" s="363"/>
      <c r="P11" s="363"/>
      <c r="Q11" s="363"/>
      <c r="R11" s="363"/>
      <c r="S11" s="363"/>
      <c r="T11" s="363"/>
      <c r="U11" s="363"/>
      <c r="V11" s="363"/>
      <c r="W11" s="363"/>
      <c r="X11" s="41">
        <f>TRIMMEAN(J11:N11,0.4)</f>
        <v>19.866666666666667</v>
      </c>
      <c r="Y11" s="364"/>
      <c r="Z11" s="365"/>
      <c r="AA11" s="365"/>
      <c r="AB11" s="76"/>
      <c r="AC11" s="367"/>
    </row>
    <row r="12" spans="1:29" ht="24" customHeight="1" thickBot="1" x14ac:dyDescent="0.3">
      <c r="A12" s="351"/>
      <c r="B12" s="352"/>
      <c r="C12" s="352"/>
      <c r="D12" s="352"/>
      <c r="E12" s="352"/>
      <c r="F12" s="352"/>
      <c r="G12" s="352"/>
      <c r="H12" s="352"/>
      <c r="I12" s="353"/>
      <c r="J12" s="107" t="s">
        <v>74</v>
      </c>
      <c r="K12" s="109">
        <f>K4</f>
        <v>14.3</v>
      </c>
      <c r="L12" s="111">
        <f>L4</f>
        <v>20.100000000000001</v>
      </c>
      <c r="M12" s="115">
        <f>M4</f>
        <v>21.1</v>
      </c>
      <c r="N12" s="117">
        <f>N4</f>
        <v>21.6</v>
      </c>
      <c r="O12" s="68">
        <f>O4</f>
        <v>22.6</v>
      </c>
      <c r="P12" s="354"/>
      <c r="Q12" s="355"/>
      <c r="R12" s="355"/>
      <c r="S12" s="355"/>
      <c r="T12" s="355"/>
      <c r="U12" s="355"/>
      <c r="V12" s="355"/>
      <c r="W12" s="355"/>
      <c r="X12" s="356"/>
      <c r="Y12" s="41">
        <f>(L12+M12+O12)/3</f>
        <v>21.266666666666669</v>
      </c>
      <c r="Z12" s="70"/>
      <c r="AA12" s="76"/>
      <c r="AB12" s="76"/>
      <c r="AC12" s="367"/>
    </row>
    <row r="13" spans="1:29" ht="24" customHeight="1" thickBot="1" x14ac:dyDescent="0.3">
      <c r="A13" s="351"/>
      <c r="B13" s="352"/>
      <c r="C13" s="352"/>
      <c r="D13" s="352"/>
      <c r="E13" s="352"/>
      <c r="F13" s="352"/>
      <c r="G13" s="352"/>
      <c r="H13" s="352"/>
      <c r="I13" s="352"/>
      <c r="J13" s="353"/>
      <c r="K13" s="110" t="s">
        <v>75</v>
      </c>
      <c r="L13" s="112">
        <f>L4</f>
        <v>20.100000000000001</v>
      </c>
      <c r="M13" s="96">
        <f>M4</f>
        <v>21.1</v>
      </c>
      <c r="N13" s="96">
        <f>N4</f>
        <v>21.6</v>
      </c>
      <c r="O13" s="60">
        <f>O4</f>
        <v>22.6</v>
      </c>
      <c r="P13" s="69">
        <f>P4</f>
        <v>31.9</v>
      </c>
      <c r="Q13" s="354"/>
      <c r="R13" s="357"/>
      <c r="S13" s="357"/>
      <c r="T13" s="357"/>
      <c r="U13" s="357"/>
      <c r="V13" s="357"/>
      <c r="W13" s="357"/>
      <c r="X13" s="357"/>
      <c r="Y13" s="357"/>
      <c r="Z13" s="72">
        <f>(M13+N13+O13)/3</f>
        <v>21.766666666666669</v>
      </c>
      <c r="AA13" s="77"/>
      <c r="AB13" s="76"/>
      <c r="AC13" s="367"/>
    </row>
    <row r="14" spans="1:29" ht="24" customHeight="1" thickBot="1" x14ac:dyDescent="0.3">
      <c r="A14" s="351"/>
      <c r="B14" s="352"/>
      <c r="C14" s="352"/>
      <c r="D14" s="352"/>
      <c r="E14" s="352"/>
      <c r="F14" s="352"/>
      <c r="G14" s="352"/>
      <c r="H14" s="352"/>
      <c r="I14" s="352"/>
      <c r="J14" s="352"/>
      <c r="K14" s="353"/>
      <c r="L14" s="113" t="s">
        <v>76</v>
      </c>
      <c r="M14" s="112">
        <f>M4</f>
        <v>21.1</v>
      </c>
      <c r="N14" s="96">
        <f>N4</f>
        <v>21.6</v>
      </c>
      <c r="O14" s="60">
        <f>O4</f>
        <v>22.6</v>
      </c>
      <c r="P14" s="60">
        <f>P4</f>
        <v>31.9</v>
      </c>
      <c r="Q14" s="69">
        <f>Q4</f>
        <v>40.9</v>
      </c>
      <c r="R14" s="358"/>
      <c r="S14" s="359"/>
      <c r="T14" s="359"/>
      <c r="U14" s="359"/>
      <c r="V14" s="359"/>
      <c r="W14" s="359"/>
      <c r="X14" s="359"/>
      <c r="Y14" s="359"/>
      <c r="Z14" s="360"/>
      <c r="AA14" s="73">
        <f>(N4+O4+P4)/3</f>
        <v>25.366666666666664</v>
      </c>
      <c r="AB14" s="77"/>
      <c r="AC14" s="367"/>
    </row>
    <row r="15" spans="1:29" ht="24" customHeight="1" thickBot="1" x14ac:dyDescent="0.3">
      <c r="A15" s="372"/>
      <c r="B15" s="372"/>
      <c r="C15" s="372"/>
      <c r="D15" s="372"/>
      <c r="E15" s="372"/>
      <c r="F15" s="372"/>
      <c r="G15" s="372"/>
      <c r="H15" s="372"/>
      <c r="I15" s="372"/>
      <c r="J15" s="372"/>
      <c r="K15" s="372"/>
      <c r="L15" s="367"/>
      <c r="M15" s="113" t="s">
        <v>79</v>
      </c>
      <c r="N15" s="134">
        <f>N4</f>
        <v>21.6</v>
      </c>
      <c r="O15" s="60">
        <f>O4</f>
        <v>22.6</v>
      </c>
      <c r="P15" s="60">
        <f>P4</f>
        <v>31.9</v>
      </c>
      <c r="Q15" s="119">
        <f>Q4</f>
        <v>40.9</v>
      </c>
      <c r="R15" s="60">
        <f>R4</f>
        <v>22.5</v>
      </c>
      <c r="S15" s="358"/>
      <c r="T15" s="359"/>
      <c r="U15" s="359"/>
      <c r="V15" s="359"/>
      <c r="W15" s="359"/>
      <c r="X15" s="359"/>
      <c r="Y15" s="359"/>
      <c r="Z15" s="359"/>
      <c r="AA15" s="360"/>
      <c r="AB15" s="73">
        <f>(O15+P15+R15)/3</f>
        <v>25.666666666666668</v>
      </c>
      <c r="AC15" s="368"/>
    </row>
    <row r="16" spans="1:29" ht="24" customHeight="1" x14ac:dyDescent="0.25">
      <c r="A16" s="373"/>
      <c r="B16" s="373"/>
      <c r="C16" s="373"/>
      <c r="D16" s="373"/>
      <c r="E16" s="373"/>
      <c r="F16" s="373"/>
      <c r="G16" s="373"/>
      <c r="H16" s="373"/>
      <c r="I16" s="373"/>
      <c r="J16" s="373"/>
      <c r="K16" s="373"/>
      <c r="L16" s="373"/>
      <c r="M16" s="374"/>
      <c r="N16" s="113" t="s">
        <v>99</v>
      </c>
      <c r="O16" s="135">
        <f>O4</f>
        <v>22.6</v>
      </c>
      <c r="P16" s="60">
        <f>P4</f>
        <v>31.9</v>
      </c>
      <c r="Q16" s="119">
        <f>Q4</f>
        <v>40.9</v>
      </c>
      <c r="R16" s="60">
        <f>R4</f>
        <v>22.5</v>
      </c>
      <c r="S16" s="133">
        <f>S4</f>
        <v>21</v>
      </c>
      <c r="T16" s="358"/>
      <c r="U16" s="359"/>
      <c r="V16" s="359"/>
      <c r="W16" s="359"/>
      <c r="X16" s="359"/>
      <c r="Y16" s="359"/>
      <c r="Z16" s="359"/>
      <c r="AA16" s="359"/>
      <c r="AB16" s="360"/>
      <c r="AC16" s="75">
        <f>(P16+R16+S16)/3</f>
        <v>25.133333333333336</v>
      </c>
    </row>
  </sheetData>
  <mergeCells count="29">
    <mergeCell ref="T16:AB16"/>
    <mergeCell ref="AC5:AC15"/>
    <mergeCell ref="A2:AC2"/>
    <mergeCell ref="T3:AC3"/>
    <mergeCell ref="A15:L15"/>
    <mergeCell ref="A16:M16"/>
    <mergeCell ref="I5:Q5"/>
    <mergeCell ref="J6:R6"/>
    <mergeCell ref="K7:S7"/>
    <mergeCell ref="L8:T8"/>
    <mergeCell ref="C7:D7"/>
    <mergeCell ref="C8:E8"/>
    <mergeCell ref="S15:AA15"/>
    <mergeCell ref="S5:AA5"/>
    <mergeCell ref="T6:AA6"/>
    <mergeCell ref="U7:AA7"/>
    <mergeCell ref="P12:X12"/>
    <mergeCell ref="Q13:Y13"/>
    <mergeCell ref="R14:Z14"/>
    <mergeCell ref="M9:U9"/>
    <mergeCell ref="N10:V10"/>
    <mergeCell ref="O11:W11"/>
    <mergeCell ref="Y11:AA11"/>
    <mergeCell ref="A9:F9"/>
    <mergeCell ref="A12:I12"/>
    <mergeCell ref="A13:J13"/>
    <mergeCell ref="A14:K14"/>
    <mergeCell ref="A10:G10"/>
    <mergeCell ref="A11:H11"/>
  </mergeCells>
  <pageMargins left="0.7" right="0.7" top="0.75" bottom="0.75" header="0.3" footer="0.3"/>
  <pageSetup scale="52" orientation="landscape"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44"/>
  <sheetViews>
    <sheetView view="pageLayout" topLeftCell="A7" zoomScaleNormal="100" workbookViewId="0">
      <selection activeCell="A22" sqref="A22:C22"/>
    </sheetView>
  </sheetViews>
  <sheetFormatPr defaultColWidth="11.5703125" defaultRowHeight="15" x14ac:dyDescent="0.25"/>
  <cols>
    <col min="1" max="1" width="25.28515625" customWidth="1"/>
    <col min="2" max="2" width="15.7109375" bestFit="1" customWidth="1"/>
    <col min="3" max="3" width="13.7109375" style="7" customWidth="1"/>
  </cols>
  <sheetData>
    <row r="1" spans="1:3" ht="18.75" x14ac:dyDescent="0.3">
      <c r="A1" s="387" t="s">
        <v>32</v>
      </c>
      <c r="B1" s="388"/>
      <c r="C1" s="389"/>
    </row>
    <row r="2" spans="1:3" ht="32.25" customHeight="1" x14ac:dyDescent="0.25">
      <c r="A2" s="24" t="s">
        <v>10</v>
      </c>
      <c r="B2" s="23" t="s">
        <v>27</v>
      </c>
      <c r="C2" s="25" t="s">
        <v>97</v>
      </c>
    </row>
    <row r="3" spans="1:3" ht="19.899999999999999" customHeight="1" x14ac:dyDescent="0.25">
      <c r="A3" s="26" t="s">
        <v>6</v>
      </c>
      <c r="B3" s="27">
        <v>4.95</v>
      </c>
      <c r="C3" s="28">
        <v>2.5</v>
      </c>
    </row>
    <row r="4" spans="1:3" ht="19.899999999999999" customHeight="1" x14ac:dyDescent="0.25">
      <c r="A4" s="26" t="s">
        <v>59</v>
      </c>
      <c r="B4" s="27">
        <v>21.54</v>
      </c>
      <c r="C4" s="28">
        <v>14</v>
      </c>
    </row>
    <row r="5" spans="1:3" ht="19.899999999999999" customHeight="1" x14ac:dyDescent="0.25">
      <c r="A5" s="26" t="s">
        <v>60</v>
      </c>
      <c r="B5" s="27">
        <v>19.04</v>
      </c>
      <c r="C5" s="28">
        <v>10</v>
      </c>
    </row>
    <row r="6" spans="1:3" ht="19.899999999999999" customHeight="1" x14ac:dyDescent="0.25">
      <c r="A6" s="26" t="s">
        <v>7</v>
      </c>
      <c r="B6" s="27">
        <v>3.7</v>
      </c>
      <c r="C6" s="28">
        <v>2.2000000000000002</v>
      </c>
    </row>
    <row r="7" spans="1:3" ht="19.899999999999999" customHeight="1" x14ac:dyDescent="0.25">
      <c r="A7" s="26" t="s">
        <v>61</v>
      </c>
      <c r="B7" s="27">
        <v>11</v>
      </c>
      <c r="C7" s="28">
        <v>6.15</v>
      </c>
    </row>
    <row r="8" spans="1:3" ht="19.899999999999999" customHeight="1" x14ac:dyDescent="0.25">
      <c r="A8" s="26" t="s">
        <v>8</v>
      </c>
      <c r="B8" s="27">
        <v>3.95</v>
      </c>
      <c r="C8" s="28">
        <v>2.2000000000000002</v>
      </c>
    </row>
    <row r="9" spans="1:3" ht="19.899999999999999" customHeight="1" x14ac:dyDescent="0.25">
      <c r="A9" s="26" t="s">
        <v>62</v>
      </c>
      <c r="B9" s="27">
        <v>19.97</v>
      </c>
      <c r="C9" s="28">
        <v>13</v>
      </c>
    </row>
    <row r="10" spans="1:3" ht="19.899999999999999" customHeight="1" x14ac:dyDescent="0.25">
      <c r="A10" s="26" t="s">
        <v>5</v>
      </c>
      <c r="B10" s="27">
        <v>2.4</v>
      </c>
      <c r="C10" s="28">
        <v>2</v>
      </c>
    </row>
    <row r="11" spans="1:3" ht="19.899999999999999" customHeight="1" x14ac:dyDescent="0.25">
      <c r="A11" s="26" t="s">
        <v>88</v>
      </c>
      <c r="B11" s="27">
        <v>20.149999999999999</v>
      </c>
      <c r="C11" s="28">
        <v>10.09</v>
      </c>
    </row>
    <row r="12" spans="1:3" ht="19.899999999999999" customHeight="1" x14ac:dyDescent="0.25">
      <c r="A12" s="26" t="s">
        <v>89</v>
      </c>
      <c r="B12" s="27">
        <v>20.149999999999999</v>
      </c>
      <c r="C12" s="28">
        <v>10.09</v>
      </c>
    </row>
    <row r="13" spans="1:3" ht="19.899999999999999" customHeight="1" x14ac:dyDescent="0.25">
      <c r="A13" s="26" t="s">
        <v>90</v>
      </c>
      <c r="B13" s="27">
        <v>11.28</v>
      </c>
      <c r="C13" s="28">
        <v>10.09</v>
      </c>
    </row>
    <row r="14" spans="1:3" ht="19.899999999999999" customHeight="1" x14ac:dyDescent="0.25">
      <c r="A14" s="26" t="s">
        <v>91</v>
      </c>
      <c r="B14" s="27">
        <v>20.149999999999999</v>
      </c>
      <c r="C14" s="28">
        <v>10.09</v>
      </c>
    </row>
    <row r="15" spans="1:3" ht="19.899999999999999" customHeight="1" x14ac:dyDescent="0.25">
      <c r="A15" s="26" t="s">
        <v>92</v>
      </c>
      <c r="B15" s="27">
        <v>20.149999999999999</v>
      </c>
      <c r="C15" s="28">
        <v>10.09</v>
      </c>
    </row>
    <row r="16" spans="1:3" ht="19.899999999999999" customHeight="1" x14ac:dyDescent="0.25">
      <c r="A16" s="26" t="s">
        <v>93</v>
      </c>
      <c r="B16" s="27">
        <v>20.149999999999999</v>
      </c>
      <c r="C16" s="28">
        <v>10.09</v>
      </c>
    </row>
    <row r="17" spans="1:3" ht="19.899999999999999" customHeight="1" x14ac:dyDescent="0.25">
      <c r="A17" s="26" t="s">
        <v>94</v>
      </c>
      <c r="B17" s="27">
        <v>20.149999999999999</v>
      </c>
      <c r="C17" s="28">
        <v>10.09</v>
      </c>
    </row>
    <row r="18" spans="1:3" ht="19.899999999999999" customHeight="1" x14ac:dyDescent="0.25">
      <c r="A18" s="26" t="s">
        <v>95</v>
      </c>
      <c r="B18" s="27">
        <v>20.149999999999999</v>
      </c>
      <c r="C18" s="28">
        <v>10.09</v>
      </c>
    </row>
    <row r="19" spans="1:3" ht="19.899999999999999" customHeight="1" x14ac:dyDescent="0.25">
      <c r="A19" s="26" t="s">
        <v>63</v>
      </c>
      <c r="B19" s="27">
        <v>535</v>
      </c>
      <c r="C19" s="28">
        <v>355</v>
      </c>
    </row>
    <row r="20" spans="1:3" ht="19.899999999999999" customHeight="1" x14ac:dyDescent="0.25">
      <c r="A20" s="26" t="s">
        <v>96</v>
      </c>
      <c r="B20" s="27">
        <v>14</v>
      </c>
      <c r="C20" s="28">
        <v>7</v>
      </c>
    </row>
    <row r="21" spans="1:3" ht="19.899999999999999" customHeight="1" x14ac:dyDescent="0.25">
      <c r="A21" s="26" t="s">
        <v>64</v>
      </c>
      <c r="B21" s="27">
        <v>14</v>
      </c>
      <c r="C21" s="28">
        <v>7</v>
      </c>
    </row>
    <row r="22" spans="1:3" ht="19.899999999999999" customHeight="1" x14ac:dyDescent="0.25">
      <c r="A22" s="142" t="s">
        <v>68</v>
      </c>
      <c r="B22" s="143">
        <v>17.3</v>
      </c>
      <c r="C22" s="144">
        <v>7</v>
      </c>
    </row>
    <row r="23" spans="1:3" ht="19.899999999999999" customHeight="1" x14ac:dyDescent="0.25">
      <c r="A23" s="26" t="s">
        <v>65</v>
      </c>
      <c r="B23" s="129">
        <v>0.36699999999999999</v>
      </c>
      <c r="C23" s="28">
        <v>0.45</v>
      </c>
    </row>
    <row r="24" spans="1:3" ht="19.899999999999999" customHeight="1" x14ac:dyDescent="0.25">
      <c r="A24" s="26" t="s">
        <v>9</v>
      </c>
      <c r="B24" s="27">
        <v>8.4</v>
      </c>
      <c r="C24" s="28">
        <v>6.2</v>
      </c>
    </row>
    <row r="25" spans="1:3" ht="19.899999999999999" customHeight="1" thickBot="1" x14ac:dyDescent="0.3">
      <c r="A25" s="29" t="s">
        <v>4</v>
      </c>
      <c r="B25" s="30">
        <v>5.5</v>
      </c>
      <c r="C25" s="31">
        <v>3.38</v>
      </c>
    </row>
    <row r="27" spans="1:3" x14ac:dyDescent="0.25">
      <c r="A27" s="42" t="s">
        <v>69</v>
      </c>
    </row>
    <row r="44" ht="28.15" customHeight="1" x14ac:dyDescent="0.25"/>
  </sheetData>
  <mergeCells count="1">
    <mergeCell ref="A1:C1"/>
  </mergeCells>
  <printOptions horizontalCentered="1" verticalCentered="1"/>
  <pageMargins left="0.7" right="0.7" top="1.859375" bottom="1.25" header="0.3" footer="0.3"/>
  <pageSetup orientation="portrait" r:id="rId1"/>
  <headerFooter>
    <oddHeader xml:space="preserve">&amp;L&amp;"Times New Roman,Regular"&amp;12&amp;K00B050SacValleyLaw LLP
437 Century Park Drive, Suite C
Yuba City, CA  95991
(530) 751-9730&amp;"-,Regular"&amp;11&amp;K01+000
</oddHeader>
    <oddFooter>&amp;L&amp;"Times New Roman,Regular"&amp;12&amp;K00B050
&amp;R&amp;D&amp;T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Grower Information</vt:lpstr>
      <vt:lpstr>PLC</vt:lpstr>
      <vt:lpstr>ARC County 2024</vt:lpstr>
      <vt:lpstr>ARC County 2025</vt:lpstr>
      <vt:lpstr>Summary</vt:lpstr>
      <vt:lpstr>CA County Rice Yields</vt:lpstr>
      <vt:lpstr>M-S Rice Prices</vt:lpstr>
      <vt:lpstr>Olympic Averages</vt:lpstr>
      <vt:lpstr>Reference Prices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dc:creator>
  <cp:lastModifiedBy>Tim Kelleher</cp:lastModifiedBy>
  <cp:lastPrinted>2025-02-21T21:57:23Z</cp:lastPrinted>
  <dcterms:created xsi:type="dcterms:W3CDTF">2014-01-22T21:04:41Z</dcterms:created>
  <dcterms:modified xsi:type="dcterms:W3CDTF">2025-03-04T17:46:14Z</dcterms:modified>
</cp:coreProperties>
</file>